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1340" windowHeight="8520" tabRatio="844" activeTab="1"/>
  </bookViews>
  <sheets>
    <sheet name="Proposta GLOBAL - QUADRO RESUMO" sheetId="26" r:id="rId1"/>
    <sheet name="Eletricista" sheetId="48" r:id="rId2"/>
    <sheet name="Oficial C VT" sheetId="47" r:id="rId3"/>
    <sheet name="Oficial S VT" sheetId="46" r:id="rId4"/>
    <sheet name="Auxiliar" sheetId="43" r:id="rId5"/>
    <sheet name="Materiais" sheetId="45" r:id="rId6"/>
    <sheet name="Ferramenstas e Equipamentos" sheetId="30" r:id="rId7"/>
    <sheet name="Uniforme" sheetId="32" r:id="rId8"/>
    <sheet name="Serviços Diversos" sheetId="41" r:id="rId9"/>
    <sheet name="Instalações" sheetId="36" r:id="rId10"/>
    <sheet name="modelo de proposta global" sheetId="49" r:id="rId11"/>
    <sheet name="Plan2" sheetId="50" r:id="rId12"/>
    <sheet name="Plan3" sheetId="51" r:id="rId13"/>
    <sheet name="Plan4" sheetId="52" r:id="rId14"/>
  </sheets>
  <definedNames>
    <definedName name="_GoBack" localSheetId="9">Instalações!#REF!</definedName>
    <definedName name="_xlnm.Print_Area" localSheetId="4">Auxiliar!$A$1:$J$150</definedName>
    <definedName name="_xlnm.Print_Area" localSheetId="1">Eletricista!$A$1:$J$150</definedName>
    <definedName name="_xlnm.Print_Area" localSheetId="2">'Oficial C VT'!$A$1:$J$150</definedName>
    <definedName name="_xlnm.Print_Area" localSheetId="3">'Oficial S VT'!$A$1:$J$150</definedName>
    <definedName name="_xlnm.Print_Area" localSheetId="0">'Proposta GLOBAL - QUADRO RESUMO'!$A$1:$G$8</definedName>
  </definedNames>
  <calcPr calcId="144525" fullPrecision="0"/>
</workbook>
</file>

<file path=xl/calcChain.xml><?xml version="1.0" encoding="utf-8"?>
<calcChain xmlns="http://schemas.openxmlformats.org/spreadsheetml/2006/main">
  <c r="L5" i="41" l="1"/>
  <c r="L6" i="41"/>
  <c r="L7" i="41"/>
  <c r="L8" i="41"/>
  <c r="L9" i="41"/>
  <c r="L10" i="41"/>
  <c r="L11" i="41"/>
  <c r="L12" i="41"/>
  <c r="L13" i="41"/>
  <c r="L14" i="41"/>
  <c r="L4" i="41"/>
  <c r="L15" i="41" l="1"/>
  <c r="G18" i="41" s="1"/>
  <c r="H8" i="36" l="1"/>
  <c r="G8" i="36"/>
  <c r="F8" i="36"/>
  <c r="E8" i="36"/>
  <c r="D8" i="36"/>
  <c r="I9" i="36"/>
  <c r="H10" i="36"/>
  <c r="G11" i="36"/>
  <c r="G10" i="36"/>
  <c r="F10" i="36"/>
  <c r="E11" i="36"/>
  <c r="E10" i="36"/>
  <c r="D11" i="36"/>
  <c r="D10" i="36"/>
  <c r="I33" i="36"/>
  <c r="G15" i="36"/>
  <c r="E15" i="36"/>
  <c r="D15" i="36"/>
  <c r="I15" i="36" s="1"/>
  <c r="G37" i="36"/>
  <c r="E37" i="36"/>
  <c r="D37" i="36"/>
  <c r="I10" i="36" l="1"/>
  <c r="I11" i="36"/>
  <c r="I37" i="36"/>
  <c r="I8" i="36"/>
  <c r="J5" i="41"/>
  <c r="J6" i="41"/>
  <c r="J7" i="41"/>
  <c r="J8" i="41"/>
  <c r="J9" i="41"/>
  <c r="J11" i="41"/>
  <c r="J12" i="41"/>
  <c r="J13" i="41"/>
  <c r="J4" i="41"/>
  <c r="H126" i="43" l="1"/>
  <c r="H123" i="46"/>
  <c r="H126" i="47"/>
  <c r="H126" i="48"/>
  <c r="F34" i="41"/>
  <c r="F31" i="41"/>
  <c r="G19" i="41"/>
  <c r="G20" i="41" l="1"/>
  <c r="H135" i="48"/>
  <c r="H103" i="48"/>
  <c r="H90" i="48"/>
  <c r="H87" i="48"/>
  <c r="H92" i="48" s="1"/>
  <c r="H115" i="48" s="1"/>
  <c r="H80" i="48"/>
  <c r="H81" i="48" s="1"/>
  <c r="H114" i="48" s="1"/>
  <c r="H74" i="48"/>
  <c r="H73" i="48"/>
  <c r="H75" i="48" s="1"/>
  <c r="H113" i="48" s="1"/>
  <c r="H66" i="48"/>
  <c r="H112" i="48" s="1"/>
  <c r="I49" i="48"/>
  <c r="I34" i="48"/>
  <c r="I42" i="48" s="1"/>
  <c r="I145" i="48" s="1"/>
  <c r="I29" i="48"/>
  <c r="I17" i="48"/>
  <c r="H17" i="48"/>
  <c r="I16" i="48"/>
  <c r="H16" i="48"/>
  <c r="I15" i="48"/>
  <c r="H15" i="48"/>
  <c r="H135" i="47"/>
  <c r="H103" i="47"/>
  <c r="H90" i="47"/>
  <c r="H87" i="47"/>
  <c r="H92" i="47" s="1"/>
  <c r="H115" i="47" s="1"/>
  <c r="H80" i="47"/>
  <c r="H81" i="47" s="1"/>
  <c r="H114" i="47" s="1"/>
  <c r="H73" i="47"/>
  <c r="H66" i="47"/>
  <c r="I49" i="47"/>
  <c r="I34" i="47"/>
  <c r="I42" i="47" s="1"/>
  <c r="I145" i="47" s="1"/>
  <c r="I29" i="47"/>
  <c r="I31" i="47" s="1"/>
  <c r="I17" i="47"/>
  <c r="H17" i="47"/>
  <c r="I16" i="47"/>
  <c r="H16" i="47"/>
  <c r="I15" i="47"/>
  <c r="H15" i="47"/>
  <c r="H132" i="46"/>
  <c r="H100" i="46"/>
  <c r="H84" i="46"/>
  <c r="H70" i="46"/>
  <c r="H63" i="46"/>
  <c r="H87" i="46" s="1"/>
  <c r="I46" i="46"/>
  <c r="I39" i="46"/>
  <c r="I142" i="46" s="1"/>
  <c r="I29" i="46"/>
  <c r="I31" i="46" s="1"/>
  <c r="I17" i="46"/>
  <c r="H17" i="46"/>
  <c r="I16" i="46"/>
  <c r="H16" i="46"/>
  <c r="I15" i="46"/>
  <c r="H15" i="46"/>
  <c r="G21" i="41" l="1"/>
  <c r="G22" i="41" s="1"/>
  <c r="G23" i="41" s="1"/>
  <c r="H89" i="46"/>
  <c r="H112" i="46" s="1"/>
  <c r="H77" i="46"/>
  <c r="H78" i="46" s="1"/>
  <c r="H111" i="46" s="1"/>
  <c r="I31" i="48"/>
  <c r="I99" i="48" s="1"/>
  <c r="H105" i="48"/>
  <c r="H116" i="48" s="1"/>
  <c r="H118" i="48"/>
  <c r="H104" i="48"/>
  <c r="I144" i="47"/>
  <c r="I102" i="47"/>
  <c r="I98" i="47"/>
  <c r="I91" i="47"/>
  <c r="I88" i="47"/>
  <c r="I79" i="47"/>
  <c r="I63" i="47"/>
  <c r="I59" i="47"/>
  <c r="I101" i="47"/>
  <c r="I97" i="47"/>
  <c r="I103" i="47" s="1"/>
  <c r="I62" i="47"/>
  <c r="I58" i="47"/>
  <c r="I100" i="47"/>
  <c r="I65" i="47"/>
  <c r="I61" i="47"/>
  <c r="I99" i="47"/>
  <c r="I89" i="47"/>
  <c r="I90" i="47" s="1"/>
  <c r="I86" i="47"/>
  <c r="I72" i="47"/>
  <c r="I73" i="47" s="1"/>
  <c r="I64" i="47"/>
  <c r="I60" i="47"/>
  <c r="H105" i="47"/>
  <c r="H116" i="47" s="1"/>
  <c r="H104" i="47"/>
  <c r="H112" i="47"/>
  <c r="H74" i="47"/>
  <c r="H75" i="47" s="1"/>
  <c r="H113" i="47" s="1"/>
  <c r="I62" i="46"/>
  <c r="I96" i="46"/>
  <c r="I86" i="46"/>
  <c r="I83" i="46"/>
  <c r="I57" i="46"/>
  <c r="I141" i="46"/>
  <c r="I99" i="46"/>
  <c r="I95" i="46"/>
  <c r="I88" i="46"/>
  <c r="I85" i="46"/>
  <c r="I76" i="46"/>
  <c r="I60" i="46"/>
  <c r="I56" i="46"/>
  <c r="I97" i="46"/>
  <c r="I61" i="46"/>
  <c r="I98" i="46"/>
  <c r="I94" i="46"/>
  <c r="I59" i="46"/>
  <c r="I55" i="46"/>
  <c r="I63" i="46" s="1"/>
  <c r="I109" i="46" s="1"/>
  <c r="I58" i="46"/>
  <c r="I69" i="46"/>
  <c r="I70" i="46" s="1"/>
  <c r="I87" i="46"/>
  <c r="H101" i="46"/>
  <c r="H102" i="46" s="1"/>
  <c r="H113" i="46" s="1"/>
  <c r="H109" i="46"/>
  <c r="H71" i="46"/>
  <c r="H72" i="46" s="1"/>
  <c r="H110" i="46" s="1"/>
  <c r="G26" i="41" l="1"/>
  <c r="G25" i="41"/>
  <c r="G29" i="41"/>
  <c r="I61" i="48"/>
  <c r="I62" i="48"/>
  <c r="I144" i="48"/>
  <c r="I72" i="48"/>
  <c r="I73" i="48" s="1"/>
  <c r="I74" i="48" s="1"/>
  <c r="I75" i="48" s="1"/>
  <c r="I113" i="48" s="1"/>
  <c r="I89" i="48"/>
  <c r="I90" i="48" s="1"/>
  <c r="I102" i="48"/>
  <c r="I100" i="48"/>
  <c r="I101" i="48"/>
  <c r="I91" i="48"/>
  <c r="I59" i="48"/>
  <c r="I64" i="48"/>
  <c r="I58" i="48"/>
  <c r="I88" i="48"/>
  <c r="I60" i="48"/>
  <c r="I98" i="48"/>
  <c r="I79" i="48"/>
  <c r="I80" i="48" s="1"/>
  <c r="I81" i="48" s="1"/>
  <c r="I114" i="48" s="1"/>
  <c r="I65" i="48"/>
  <c r="I97" i="48"/>
  <c r="I63" i="48"/>
  <c r="I86" i="48"/>
  <c r="I87" i="48" s="1"/>
  <c r="I74" i="47"/>
  <c r="I75" i="47" s="1"/>
  <c r="I113" i="47" s="1"/>
  <c r="H118" i="47"/>
  <c r="I87" i="47"/>
  <c r="I92" i="47" s="1"/>
  <c r="I115" i="47" s="1"/>
  <c r="I105" i="47"/>
  <c r="I116" i="47" s="1"/>
  <c r="I80" i="47"/>
  <c r="I81" i="47" s="1"/>
  <c r="I114" i="47" s="1"/>
  <c r="I104" i="47"/>
  <c r="I66" i="47"/>
  <c r="I112" i="47" s="1"/>
  <c r="H115" i="46"/>
  <c r="I77" i="46"/>
  <c r="I78" i="46" s="1"/>
  <c r="I111" i="46" s="1"/>
  <c r="I71" i="46"/>
  <c r="I72" i="46"/>
  <c r="I110" i="46" s="1"/>
  <c r="I100" i="46"/>
  <c r="I84" i="46"/>
  <c r="I89" i="46" s="1"/>
  <c r="I112" i="46" s="1"/>
  <c r="I66" i="48" l="1"/>
  <c r="I112" i="48" s="1"/>
  <c r="I92" i="48"/>
  <c r="I115" i="48" s="1"/>
  <c r="G31" i="41"/>
  <c r="G30" i="41" s="1"/>
  <c r="F35" i="41" s="1"/>
  <c r="F36" i="41" s="1"/>
  <c r="G9" i="26" s="1"/>
  <c r="G10" i="26" s="1"/>
  <c r="I103" i="48"/>
  <c r="I104" i="48" s="1"/>
  <c r="I105" i="48" s="1"/>
  <c r="I116" i="48" s="1"/>
  <c r="I118" i="47"/>
  <c r="I101" i="46"/>
  <c r="I102" i="46" s="1"/>
  <c r="I113" i="46" s="1"/>
  <c r="I115" i="46" s="1"/>
  <c r="I118" i="48" l="1"/>
  <c r="I147" i="48" s="1"/>
  <c r="I147" i="47"/>
  <c r="I144" i="46"/>
  <c r="I24" i="36" l="1"/>
  <c r="C4" i="45"/>
  <c r="C5" i="45" s="1"/>
  <c r="I49" i="43" s="1"/>
  <c r="H135" i="43" l="1"/>
  <c r="H103" i="43"/>
  <c r="H87" i="43"/>
  <c r="H73" i="43"/>
  <c r="H66" i="43"/>
  <c r="H112" i="43" s="1"/>
  <c r="I34" i="43"/>
  <c r="I29" i="43"/>
  <c r="I31" i="43" s="1"/>
  <c r="I17" i="43"/>
  <c r="H17" i="43"/>
  <c r="I16" i="43"/>
  <c r="H16" i="43"/>
  <c r="I15" i="43"/>
  <c r="H15" i="43"/>
  <c r="H90" i="43" l="1"/>
  <c r="H92" i="43" s="1"/>
  <c r="H115" i="43" s="1"/>
  <c r="I101" i="43"/>
  <c r="I97" i="43"/>
  <c r="I62" i="43"/>
  <c r="I58" i="43"/>
  <c r="I144" i="43"/>
  <c r="I100" i="43"/>
  <c r="I65" i="43"/>
  <c r="I61" i="43"/>
  <c r="I99" i="43"/>
  <c r="I89" i="43"/>
  <c r="I90" i="43" s="1"/>
  <c r="I86" i="43"/>
  <c r="I72" i="43"/>
  <c r="I73" i="43" s="1"/>
  <c r="I64" i="43"/>
  <c r="I60" i="43"/>
  <c r="I102" i="43"/>
  <c r="I98" i="43"/>
  <c r="I91" i="43"/>
  <c r="I88" i="43"/>
  <c r="I79" i="43"/>
  <c r="I63" i="43"/>
  <c r="I59" i="43"/>
  <c r="I42" i="43"/>
  <c r="I145" i="43" s="1"/>
  <c r="H74" i="43"/>
  <c r="H75" i="43" s="1"/>
  <c r="H113" i="43" s="1"/>
  <c r="H80" i="43"/>
  <c r="H81" i="43" s="1"/>
  <c r="H114" i="43" s="1"/>
  <c r="H104" i="43"/>
  <c r="H105" i="43" s="1"/>
  <c r="H116" i="43" s="1"/>
  <c r="E10" i="41"/>
  <c r="J10" i="41" s="1"/>
  <c r="F5" i="32"/>
  <c r="F6" i="32"/>
  <c r="F7" i="32"/>
  <c r="F4" i="32"/>
  <c r="F8" i="32" l="1"/>
  <c r="H118" i="43"/>
  <c r="I80" i="43"/>
  <c r="I81" i="43" s="1"/>
  <c r="I114" i="43" s="1"/>
  <c r="I87" i="43"/>
  <c r="I92" i="43" s="1"/>
  <c r="I115" i="43" s="1"/>
  <c r="I66" i="43"/>
  <c r="I112" i="43" s="1"/>
  <c r="I74" i="43"/>
  <c r="I75" i="43" s="1"/>
  <c r="I113" i="43" s="1"/>
  <c r="I103" i="43"/>
  <c r="I104" i="43" l="1"/>
  <c r="I105" i="43" s="1"/>
  <c r="I116" i="43" s="1"/>
  <c r="I118" i="43" s="1"/>
  <c r="I147" i="43" l="1"/>
  <c r="G12" i="36" l="1"/>
  <c r="I12" i="36" s="1"/>
  <c r="G40" i="36"/>
  <c r="D40" i="36"/>
  <c r="G39" i="36"/>
  <c r="E39" i="36"/>
  <c r="G38" i="36"/>
  <c r="I38" i="36" s="1"/>
  <c r="G36" i="36"/>
  <c r="I36" i="36" s="1"/>
  <c r="G35" i="36"/>
  <c r="E35" i="36"/>
  <c r="D35" i="36"/>
  <c r="G34" i="36"/>
  <c r="I34" i="36" s="1"/>
  <c r="I27" i="36"/>
  <c r="I32" i="36"/>
  <c r="I31" i="36"/>
  <c r="I30" i="36"/>
  <c r="I29" i="36"/>
  <c r="I28" i="36"/>
  <c r="G26" i="36"/>
  <c r="E26" i="36"/>
  <c r="I25" i="36"/>
  <c r="D23" i="36"/>
  <c r="I23" i="36" s="1"/>
  <c r="I17" i="36"/>
  <c r="I22" i="36"/>
  <c r="I21" i="36"/>
  <c r="I19" i="36"/>
  <c r="I20" i="36"/>
  <c r="I18" i="36"/>
  <c r="I14" i="36"/>
  <c r="I13" i="36"/>
  <c r="G7" i="36"/>
  <c r="E7" i="36"/>
  <c r="D7" i="36"/>
  <c r="G6" i="36"/>
  <c r="E6" i="36"/>
  <c r="D6" i="36"/>
  <c r="I16" i="36"/>
  <c r="I4" i="36"/>
  <c r="I5" i="36"/>
  <c r="I26" i="36" l="1"/>
  <c r="I40" i="36"/>
  <c r="I7" i="36"/>
  <c r="I6" i="36"/>
  <c r="I39" i="36"/>
  <c r="I35" i="36"/>
  <c r="F9" i="30"/>
  <c r="F38" i="30" l="1"/>
  <c r="F36" i="30"/>
  <c r="F37" i="30"/>
  <c r="F52" i="30"/>
  <c r="F13" i="30"/>
  <c r="F14" i="30"/>
  <c r="F15" i="30"/>
  <c r="F16" i="30"/>
  <c r="F29" i="30"/>
  <c r="F30" i="30"/>
  <c r="F31" i="30"/>
  <c r="F32" i="30"/>
  <c r="F20" i="30"/>
  <c r="F21" i="30"/>
  <c r="F22" i="30"/>
  <c r="F19" i="30"/>
  <c r="F25" i="30"/>
  <c r="F26" i="30"/>
  <c r="F27" i="30"/>
  <c r="F28" i="30"/>
  <c r="F18" i="30"/>
  <c r="F17" i="30"/>
  <c r="F23" i="30"/>
  <c r="F24" i="30"/>
  <c r="F10" i="30"/>
  <c r="F41" i="30"/>
  <c r="F7" i="30"/>
  <c r="F8" i="30"/>
  <c r="F5" i="30"/>
  <c r="F4" i="30"/>
  <c r="F6" i="30"/>
  <c r="F47" i="30"/>
  <c r="F46" i="30"/>
  <c r="F69" i="30"/>
  <c r="F3" i="30"/>
  <c r="F60" i="30"/>
  <c r="F44" i="30"/>
  <c r="F64" i="30"/>
  <c r="F48" i="30"/>
  <c r="F56" i="30"/>
  <c r="F51" i="30"/>
  <c r="F66" i="30"/>
  <c r="F50" i="30"/>
  <c r="F53" i="30"/>
  <c r="F49" i="30"/>
  <c r="F67" i="30"/>
  <c r="F62" i="30"/>
  <c r="F34" i="30"/>
  <c r="F35" i="30"/>
  <c r="F70" i="30"/>
  <c r="F63" i="30"/>
  <c r="F61" i="30"/>
  <c r="F45" i="30"/>
  <c r="F57" i="30"/>
  <c r="F58" i="30"/>
  <c r="F55" i="30"/>
  <c r="F68" i="30"/>
  <c r="F40" i="30"/>
  <c r="F33" i="30"/>
  <c r="F42" i="30"/>
  <c r="F43" i="30"/>
  <c r="F39" i="30"/>
  <c r="F54" i="30"/>
  <c r="F65" i="30"/>
  <c r="F11" i="30"/>
  <c r="F12" i="30"/>
  <c r="F59" i="30"/>
  <c r="F72" i="30" l="1"/>
  <c r="F73" i="30" s="1"/>
  <c r="F9" i="32"/>
  <c r="I48" i="47" l="1"/>
  <c r="I52" i="47" s="1"/>
  <c r="I48" i="48"/>
  <c r="I52" i="48" s="1"/>
  <c r="I48" i="43"/>
  <c r="I52" i="43" s="1"/>
  <c r="I45" i="46"/>
  <c r="I49" i="46" s="1"/>
  <c r="I143" i="46" l="1"/>
  <c r="I145" i="46" s="1"/>
  <c r="I118" i="46"/>
  <c r="I119" i="46" s="1"/>
  <c r="I120" i="46" s="1"/>
  <c r="I121" i="46" s="1"/>
  <c r="I146" i="43"/>
  <c r="I148" i="43" s="1"/>
  <c r="I121" i="43"/>
  <c r="I122" i="43" s="1"/>
  <c r="I123" i="43" s="1"/>
  <c r="I124" i="43" s="1"/>
  <c r="I125" i="43" s="1"/>
  <c r="I126" i="43" s="1"/>
  <c r="I146" i="48"/>
  <c r="I148" i="48" s="1"/>
  <c r="I121" i="48"/>
  <c r="I122" i="48" s="1"/>
  <c r="I123" i="48" s="1"/>
  <c r="I124" i="48" s="1"/>
  <c r="I125" i="48" s="1"/>
  <c r="I126" i="48" s="1"/>
  <c r="I146" i="47"/>
  <c r="I148" i="47" s="1"/>
  <c r="I121" i="47"/>
  <c r="I122" i="47" s="1"/>
  <c r="I123" i="47" s="1"/>
  <c r="I124" i="47" s="1"/>
  <c r="I125" i="47" s="1"/>
  <c r="I126" i="47" s="1"/>
  <c r="I132" i="43" l="1"/>
  <c r="I128" i="43"/>
  <c r="I129" i="43"/>
  <c r="I128" i="47"/>
  <c r="I129" i="47"/>
  <c r="I132" i="47"/>
  <c r="I129" i="48"/>
  <c r="I128" i="48"/>
  <c r="I132" i="48"/>
  <c r="I122" i="46"/>
  <c r="I123" i="46" s="1"/>
  <c r="I133" i="47" l="1"/>
  <c r="I149" i="47" s="1"/>
  <c r="I150" i="47" s="1"/>
  <c r="E4" i="26" s="1"/>
  <c r="F4" i="26" s="1"/>
  <c r="G4" i="26" s="1"/>
  <c r="I133" i="43"/>
  <c r="I149" i="43" s="1"/>
  <c r="I150" i="43" s="1"/>
  <c r="E6" i="26" s="1"/>
  <c r="F6" i="26" s="1"/>
  <c r="G6" i="26" s="1"/>
  <c r="I133" i="48"/>
  <c r="I149" i="48" s="1"/>
  <c r="I150" i="48" s="1"/>
  <c r="E3" i="26" s="1"/>
  <c r="F3" i="26" s="1"/>
  <c r="G3" i="26" s="1"/>
  <c r="I129" i="46"/>
  <c r="I125" i="46"/>
  <c r="I126" i="46"/>
  <c r="I135" i="47"/>
  <c r="I135" i="48"/>
  <c r="I135" i="43"/>
  <c r="I130" i="46" l="1"/>
  <c r="I146" i="46" s="1"/>
  <c r="I147" i="46" s="1"/>
  <c r="E5" i="26" s="1"/>
  <c r="F5" i="26" s="1"/>
  <c r="G5" i="26" s="1"/>
  <c r="G7" i="26" s="1"/>
  <c r="I132" i="46"/>
  <c r="G8" i="26" l="1"/>
  <c r="G11" i="26"/>
  <c r="G12" i="26" s="1"/>
</calcChain>
</file>

<file path=xl/sharedStrings.xml><?xml version="1.0" encoding="utf-8"?>
<sst xmlns="http://schemas.openxmlformats.org/spreadsheetml/2006/main" count="1248" uniqueCount="372">
  <si>
    <t>A</t>
  </si>
  <si>
    <t>B</t>
  </si>
  <si>
    <t>C</t>
  </si>
  <si>
    <t>D</t>
  </si>
  <si>
    <t>E</t>
  </si>
  <si>
    <t>F</t>
  </si>
  <si>
    <t>G</t>
  </si>
  <si>
    <t>Município/UF</t>
  </si>
  <si>
    <t>INSS</t>
  </si>
  <si>
    <t>FGTS</t>
  </si>
  <si>
    <t>H</t>
  </si>
  <si>
    <t>Total da Remuneração</t>
  </si>
  <si>
    <t>%</t>
  </si>
  <si>
    <t>Outros (especificar)</t>
  </si>
  <si>
    <t>Subtotal</t>
  </si>
  <si>
    <t>Salário normativo da categoria profissional</t>
  </si>
  <si>
    <t>Data base da categoria (dia/mês/ano)</t>
  </si>
  <si>
    <t>Uniformes</t>
  </si>
  <si>
    <t>4.1</t>
  </si>
  <si>
    <t>4.2</t>
  </si>
  <si>
    <t>4.3</t>
  </si>
  <si>
    <t>4.4</t>
  </si>
  <si>
    <t>4.5</t>
  </si>
  <si>
    <t>4.6</t>
  </si>
  <si>
    <t>DESCRIÇÃO</t>
  </si>
  <si>
    <t>ITEM</t>
  </si>
  <si>
    <t>Unidade</t>
  </si>
  <si>
    <t>EQUIPAMENTOS, APARELHOS E FERRAMENTAL USO CONTÍNUO</t>
  </si>
  <si>
    <t>UNIDADE</t>
  </si>
  <si>
    <t>R$ UNITÁRIO</t>
  </si>
  <si>
    <t>R$ TOTAL</t>
  </si>
  <si>
    <t>Conjunto</t>
  </si>
  <si>
    <t>Conjunto de talhadeira, saca-pino paralelo e punção de centro (Belzer ou similar)</t>
  </si>
  <si>
    <t>Alicate universal 8” com cabo isolado (AC 1000V) (Belzer ou Similar)</t>
  </si>
  <si>
    <t>Alicate de corte diagonal 6” com cabo isolado (AC 1000V) (Belzer ou Similar)</t>
  </si>
  <si>
    <t>Pares</t>
  </si>
  <si>
    <t>Esquadro</t>
  </si>
  <si>
    <t>Serrote 20” profissional (Starret ou similar)</t>
  </si>
  <si>
    <t>Jogo de tarraxas para PVC (½”, ¾”, 1”)</t>
  </si>
  <si>
    <t>R$ UNIT</t>
  </si>
  <si>
    <t>R$ PARCIAL</t>
  </si>
  <si>
    <t>QUANT.</t>
  </si>
  <si>
    <t>Andaime 1,50m</t>
  </si>
  <si>
    <t>ELETRICISTA</t>
  </si>
  <si>
    <t>POSTOS ESTIMADOS</t>
  </si>
  <si>
    <t>OFICIAL DE MANUTENÇÃO PREDIAL COM VT</t>
  </si>
  <si>
    <t>AUXILIAR DE MANUTENÇÃO PREDIAL</t>
  </si>
  <si>
    <t>QTD</t>
  </si>
  <si>
    <t>Calça jeans ou brim leve</t>
  </si>
  <si>
    <t>Calçado: tênis, sapato baixo (tipo extremo conforto) ou botina</t>
  </si>
  <si>
    <t>Meia</t>
  </si>
  <si>
    <t>Par</t>
  </si>
  <si>
    <t>EQUIPE PERMANENTE - SERVIÇO DE MANUTENÇÃO PREDIAL DA SR/DPF/RO</t>
  </si>
  <si>
    <t>OFICIAL DE MANUTENÇÃO PREDIAL SEM VT</t>
  </si>
  <si>
    <t>ANEXO I-A.3 - PLANILHA DE CUSTOS E DE FORMAÇÃO DE PREÇOS</t>
  </si>
  <si>
    <t>ANEXO I-A.5 - PLANILHA  DE FERRAMENTAS E EQUIPAMENTOS</t>
  </si>
  <si>
    <t>ANEXO I-A.6 - PLANILHA  DE UNIFORMES</t>
  </si>
  <si>
    <t>Rádio de comunicação distância maior que 9Km (Motorola ou similar) ou telefone móvel celular</t>
  </si>
  <si>
    <t>QUANTIDADE TOTAL</t>
  </si>
  <si>
    <t>UNID. MEDIDA</t>
  </si>
  <si>
    <t>TOTAL</t>
  </si>
  <si>
    <t>SR/RO E GISE/PVH</t>
  </si>
  <si>
    <t>DPF/GMI e CRISTAL</t>
  </si>
  <si>
    <t>DPF/JPN</t>
  </si>
  <si>
    <t>DPF/VLA e GISE/VLA</t>
  </si>
  <si>
    <t>ROOSEVELT P. Bueno</t>
  </si>
  <si>
    <t>Área Interna (pisos frios)</t>
  </si>
  <si>
    <t>M2</t>
  </si>
  <si>
    <t>Área Externa (piso pavimentado)</t>
  </si>
  <si>
    <t>Esquadrias</t>
  </si>
  <si>
    <t>Área total de paredes externas</t>
  </si>
  <si>
    <t>Área total de paredes internas</t>
  </si>
  <si>
    <t>Chuveiro comum</t>
  </si>
  <si>
    <t>UN</t>
  </si>
  <si>
    <t>Chuveiro elétrico</t>
  </si>
  <si>
    <t>Extintor - CO2 – 10Kg</t>
  </si>
  <si>
    <t>Extintor - CO2 – 6Kg</t>
  </si>
  <si>
    <t>Extintor - CO2 – 4Kg</t>
  </si>
  <si>
    <t>Extintor - pó químico seco – 10Kg</t>
  </si>
  <si>
    <t>Extintor - pó químico seco – 6Kg</t>
  </si>
  <si>
    <t>Extintor - água pressurizada – 10 Kg</t>
  </si>
  <si>
    <t>Forro de Gesso</t>
  </si>
  <si>
    <t xml:space="preserve">Gerador </t>
  </si>
  <si>
    <t>Interruptor</t>
  </si>
  <si>
    <t>Lâmpada fluorescente 1x20</t>
  </si>
  <si>
    <t>Lâmpada fluorescente 1x40</t>
  </si>
  <si>
    <t>Lâmpada fluorescente 2x20</t>
  </si>
  <si>
    <t>Lâmpada fluorescente 2x40</t>
  </si>
  <si>
    <t>Lâmpada fluorescente economica</t>
  </si>
  <si>
    <t>Lâmpada de mercúrio/sódio</t>
  </si>
  <si>
    <t>Porta blindex</t>
  </si>
  <si>
    <t>Porta Comum c/ chave</t>
  </si>
  <si>
    <t>Portão Eletrônico</t>
  </si>
  <si>
    <t>Sensor de Luz/Presença</t>
  </si>
  <si>
    <t>Tomada</t>
  </si>
  <si>
    <t>Torneira</t>
  </si>
  <si>
    <t>Cerca elétrica</t>
  </si>
  <si>
    <t>M</t>
  </si>
  <si>
    <t>Tributos</t>
  </si>
  <si>
    <t>AUXILIAR (PORTO VELHO)</t>
  </si>
  <si>
    <t>ELETRICISTA (PORTO VELHO)</t>
  </si>
  <si>
    <t>Camiseta gola polo com bolso e 2 botões, com emblema da empresa, em algodão</t>
  </si>
  <si>
    <t>Unidade de Medida</t>
  </si>
  <si>
    <t>Conjunto de chaves “COMBINADAS” – 6 a 15mm jogo completo (Belzer ou Similar)</t>
  </si>
  <si>
    <t>Conjunto de chaves “BOCA FIXA” – 16 a 23mm jogo completo (Belzer ou Similar)</t>
  </si>
  <si>
    <t>Conjunto de chaves “CANHÃO” – 6 a 13mm (Belzer ou Similar)</t>
  </si>
  <si>
    <t>Jogo de chaves "SOQUETE ESTRIADO”  ½” (10mm a 32mm) jogo completo  (Belzer ou Similar)</t>
  </si>
  <si>
    <t>Chave "PHILLIPS" medidas: ponta nº 0 125x219mm (Belzer ou Similar)</t>
  </si>
  <si>
    <t>Chave "PHILLIPS" medidas: ponta nº 1 125x219mm (Belzer ou Similar)</t>
  </si>
  <si>
    <t>Chave "PHILLIPS" medidas: ponta nº 2 125x230mm (Belzer ou Similar)</t>
  </si>
  <si>
    <t>Chave "PHILLIPS" medidas: ponta nº 3 150x275mm (Belzer ou Similar)</t>
  </si>
  <si>
    <t>Chaves "PHILLIPS" VDE isolada (AC 1000V) medida: ponta nº 0 60x145mm (Belzer ou Similar)</t>
  </si>
  <si>
    <t>Chaves "PHILLIPS" VDE isolada (AC 1000V) medida: ponta nº 1 80x180mm (Belzer ou Similar)</t>
  </si>
  <si>
    <t>Chaves "PHILLIPS" VDE isolada (AC 1000V) medida: ponta nº 2 100x210mm  (Belzer ou Similar)</t>
  </si>
  <si>
    <t>Chaves "PHILLIPS" VDE isolada (AC 1000V) medida: ponta nº 3 150x270mm (Belzer ou Similar)</t>
  </si>
  <si>
    <t>Chave de "FENDA" medida: 3x80x174mm (Belzer ou Similar)</t>
  </si>
  <si>
    <t>Chave de "FENDA" medida: 4,8x150x244mm (Belzer ou Similar)</t>
  </si>
  <si>
    <t>Chave de "FENDA" medida: 8x200x325mm (Belzer ou Similar)</t>
  </si>
  <si>
    <t>Chave de "FENDA" medida: 10x300x425mm (Belzer ou Similar)</t>
  </si>
  <si>
    <t>Chaves "FENDA" VDE isolada (AC 1000V) medida: 2,5x75x160mm (Belzer ou Similar)</t>
  </si>
  <si>
    <t>Chaves "FENDA" VDE isolada (AC 1000V) medida: 3,5x100x185mm (Belzer ou Similar)</t>
  </si>
  <si>
    <t>Chaves "FENDA" VDE isolada (AC 1000V) medida: 5,5x125x225mm (Belzer ou Similar)</t>
  </si>
  <si>
    <t>Chaves "FENDA" VDE isolada (AC 1000V) medida: 8x175x295mm (Belzer ou Similar)</t>
  </si>
  <si>
    <t>Chave ajustável 8”x200mm (Belzer ou Similar)</t>
  </si>
  <si>
    <t>Chave ajustável 12”x300mm (Belzer ou Similar)</t>
  </si>
  <si>
    <t>Chave Grifo de 12” (Belzer ou Similar)</t>
  </si>
  <si>
    <t>Chave Grifo de 24” (Belzer ou Similar)</t>
  </si>
  <si>
    <t>Arco de serra (Starret ou similar)</t>
  </si>
  <si>
    <t>Alicate de pressão de 10” (Belzer ou Similar)</t>
  </si>
  <si>
    <t>Alicate bico meia-cana longo reto com corte 7 ½” com cabo isolado(AC 1000V) (Belzer ou Similar)</t>
  </si>
  <si>
    <t>Alicate bico meia-cana longo curvo com corte 7 ½” com cabo isolado (AC 1000V) (Belzer ou Similar)</t>
  </si>
  <si>
    <t>Ferro para soldar 100W (Hikari ou similar)</t>
  </si>
  <si>
    <t>Estação de solda 60W (Weller ou similar)</t>
  </si>
  <si>
    <t>Sugador de solda (Hikari ou similar)</t>
  </si>
  <si>
    <t>Alicate Amperímetro capacidade de medição: Corrente CA: 400A, Tensão AC/CC: 600V, Resistência: Maior que 1KΩ, Continuidade, resposta CA TRUE-RMS, classificação categoria: CATIII/600V – CAT IV/300V (Fluke ou Minipa)</t>
  </si>
  <si>
    <t>Multímetro digital capacidade de medição: Tensão AC/CC: 600V, milivolts, continuidade, resistência, diodo, capacitância, corrente DC, freqüência. Resposta CA TRUE-RMS, classificação categoria: CATIII/600V (Fluke ou Minipa)</t>
  </si>
  <si>
    <t>Detector de tensão range: 90-1000VAC, CAT IV 1000V (Fluke ou Minipa)</t>
  </si>
  <si>
    <t>Furadeira portátil profissional ½”, com função reversível – (Bosch ou Similar)</t>
  </si>
  <si>
    <t>Martelete rompedor rotativo 780W – (Bosch ou Similar)</t>
  </si>
  <si>
    <t>Jogo de brocas SDS/Plus de 6 a 12mm</t>
  </si>
  <si>
    <t>Serra Mármore a seco 110mm c/ disco diamantado - (Makita ou Similar)</t>
  </si>
  <si>
    <t xml:space="preserve">Jogo de broca chata p madeira 3/8” a 1 ¼” </t>
  </si>
  <si>
    <t xml:space="preserve">Jogo de formão ¼”, ½”, ¾” e 1” </t>
  </si>
  <si>
    <t xml:space="preserve">Grampo sargento nº 2 </t>
  </si>
  <si>
    <t>Serra Tico-Tico (Makita ou Similar)</t>
  </si>
  <si>
    <t>Plaina elétrica (Makita ou Similar)</t>
  </si>
  <si>
    <t>Conjunto de brocas aço rápido (3 a 12mm)</t>
  </si>
  <si>
    <t>Conjunto de brocas videa (4 a 15mm)</t>
  </si>
  <si>
    <t>Talhadeira com empunhadura – 300 e 350mm</t>
  </si>
  <si>
    <t>Ponteiro com empunhadura – 300mm</t>
  </si>
  <si>
    <t>Pé–de-cabra</t>
  </si>
  <si>
    <t>Martelo</t>
  </si>
  <si>
    <t>Martelo de borracha</t>
  </si>
  <si>
    <t>Marreta de 1Kgf</t>
  </si>
  <si>
    <t>Conjunto de Nível de bolha (Canto e tipo régua)</t>
  </si>
  <si>
    <t xml:space="preserve">Colher de pedreiro </t>
  </si>
  <si>
    <t>Desempenadeira em aço</t>
  </si>
  <si>
    <t>Desempoladeira em madeira</t>
  </si>
  <si>
    <t>Conjunto de escadas autoportante de 5, 6 e 7 degraus</t>
  </si>
  <si>
    <t>Serra copo para aço ( 30, 38, 51 e 57mm), com suportes para furadeira</t>
  </si>
  <si>
    <t>Baú para ferramentas básico em chapa de aço com cadeados</t>
  </si>
  <si>
    <t>Morsa de bancada para tubos R0 (10 – 60mm)</t>
  </si>
  <si>
    <t xml:space="preserve">INSTALAÇÕES </t>
  </si>
  <si>
    <t xml:space="preserve">Fossa </t>
  </si>
  <si>
    <t xml:space="preserve">R$ TOTAL </t>
  </si>
  <si>
    <t>Limpeza de fossa</t>
  </si>
  <si>
    <t>M³</t>
  </si>
  <si>
    <t>Cópias de chaves (simples e tetra)</t>
  </si>
  <si>
    <t>Visita técnica Engenheiro</t>
  </si>
  <si>
    <t>Recarga de EXTINTOR - CO2 – 10KG</t>
  </si>
  <si>
    <t>Recarga de EXTINTOR - CO2 – 6KG</t>
  </si>
  <si>
    <t>Recarga de EXTINTOR - CO2 – 4KG</t>
  </si>
  <si>
    <t>Recarga de EXTINTOR - PÓ QUÍMICO SECO – 10KG</t>
  </si>
  <si>
    <t>Recarga de EXTINTOR - PÓ QUÍMICO SECO – 6KG</t>
  </si>
  <si>
    <t>Recarga de EXTINTOR - ÁGUA PRESSURIZADA – 10 KG</t>
  </si>
  <si>
    <t>Discriminação dos Serviços (dados referentes à contratação)</t>
  </si>
  <si>
    <t>Data de apresentação da proposta (dia/mês/ano)</t>
  </si>
  <si>
    <t>Identificação do Serviço</t>
  </si>
  <si>
    <t>Tipo de serviço (mesmo serviço com características distintas)</t>
  </si>
  <si>
    <t>Categoria profissional (vinculada à execução contratual)</t>
  </si>
  <si>
    <t>Valor (R$)</t>
  </si>
  <si>
    <t>Adicional de periculosidade</t>
  </si>
  <si>
    <t>Benefícios Mensais e Diários</t>
  </si>
  <si>
    <t>INCRA</t>
  </si>
  <si>
    <t>SEBRAE</t>
  </si>
  <si>
    <t>Submódulo 4.3 - Afastamento Maternidade</t>
  </si>
  <si>
    <t>Afastamento Maternidade</t>
  </si>
  <si>
    <t>Provisão para Rescisão</t>
  </si>
  <si>
    <t>Incidência do submódulo 4.1 sobre o Custo de Reposição</t>
  </si>
  <si>
    <t>Módulo 4 - Encargos Sociais e Trabalhistas</t>
  </si>
  <si>
    <t>Custos Indiretos</t>
  </si>
  <si>
    <t>Lucro</t>
  </si>
  <si>
    <t>Módulo 1 - Composição da Remuneração</t>
  </si>
  <si>
    <t>Módulo 2 - Benefícios Mensais e Diários</t>
  </si>
  <si>
    <t>Nº do processo:</t>
  </si>
  <si>
    <t>Licitação nº:</t>
  </si>
  <si>
    <t>Pregão SRDPFRO nº  _____/2014</t>
  </si>
  <si>
    <r>
      <t>Dia: ...../.....</t>
    </r>
    <r>
      <rPr>
        <b/>
        <sz val="9"/>
        <color indexed="10"/>
        <rFont val="Courier New"/>
        <family val="3"/>
      </rPr>
      <t>/2014 - Hora: …</t>
    </r>
  </si>
  <si>
    <t>Ano do Acordo, Convenção ou Sentença Normativa em Dissídio Coletivo</t>
  </si>
  <si>
    <t>Número de meses de execução contratual</t>
  </si>
  <si>
    <t xml:space="preserve">Tipo de serviço 
                                                           </t>
  </si>
  <si>
    <t>Unidade
 de 
Medida</t>
  </si>
  <si>
    <t xml:space="preserve">Quantidade total a contratar (em função da unidade de medida) - convertida </t>
  </si>
  <si>
    <t>Nota (1) - Esta tabela poderá ser adaptada às características do serviço contratado, inclusive adaptar rubricas e suas respectivas provisões e ou estimativas, desde que devidamente justificado.
Nota (2) - As provisões constantes desta planilha poderão não ser necessárias em determinados serviços que não necessitem da dedicação exclusiva dos trabalhadores da contratada para com a Administração.</t>
  </si>
  <si>
    <t>Dados complementares para composição dos custos referente à mão de obra</t>
  </si>
  <si>
    <t xml:space="preserve">Nota: Deverá ser elaborado um quadro para cada tipo de serviço. </t>
  </si>
  <si>
    <t>MÓDULO 1: COMPOSIÇÃO DA REMUNERAÇÃO</t>
  </si>
  <si>
    <t xml:space="preserve">Composição da Remuneração </t>
  </si>
  <si>
    <t xml:space="preserve">Valor (R$) </t>
  </si>
  <si>
    <r>
      <t xml:space="preserve">Salário base = salário mínimo oficial vigente </t>
    </r>
    <r>
      <rPr>
        <b/>
        <sz val="9"/>
        <color indexed="10"/>
        <rFont val="Courier New"/>
        <family val="3"/>
      </rPr>
      <t xml:space="preserve"> (valor para somente 1 posto) 
</t>
    </r>
    <r>
      <rPr>
        <b/>
        <sz val="10"/>
        <rFont val="Arial"/>
        <family val="2"/>
      </rPr>
      <t/>
    </r>
  </si>
  <si>
    <t xml:space="preserve">Outros (especificar)  </t>
  </si>
  <si>
    <t>MÓDULO 2: BENEFÍCIOS MENSAIS E DIÁRIOS</t>
  </si>
  <si>
    <r>
      <t xml:space="preserve">      </t>
    </r>
    <r>
      <rPr>
        <b/>
        <sz val="9"/>
        <color indexed="10"/>
        <rFont val="Courier New"/>
        <family val="3"/>
      </rPr>
      <t xml:space="preserve">A.1) Valor da passagem do transporte coletivo no município de prestação dos serviços: </t>
    </r>
  </si>
  <si>
    <t>-</t>
  </si>
  <si>
    <r>
      <t xml:space="preserve">     </t>
    </r>
    <r>
      <rPr>
        <b/>
        <sz val="9"/>
        <color indexed="10"/>
        <rFont val="Courier New"/>
        <family val="3"/>
      </rPr>
      <t xml:space="preserve"> A.2) Quantidade de passagens por dia por empregado:</t>
    </r>
  </si>
  <si>
    <t xml:space="preserve">Assistência médica e familiar   </t>
  </si>
  <si>
    <t>Auxílio-creche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</si>
  <si>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</si>
  <si>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</si>
  <si>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</si>
  <si>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>Insumos Diversos</t>
  </si>
  <si>
    <t>Equipamentos e Ferramentas (Depreciação)</t>
  </si>
  <si>
    <t>Outros</t>
  </si>
  <si>
    <t>Total de Insumos Diversos</t>
  </si>
  <si>
    <t>Nota: Valores mensais por empregado</t>
  </si>
  <si>
    <t xml:space="preserve"> MÓDULO 4: ENCARGOS SOCIAIS E TRABALHISTAS
Submódulo 4.1 - Encargos Previdenciários e FGTS</t>
  </si>
  <si>
    <t>Encargos Previdenciários e FGTS</t>
  </si>
  <si>
    <t>SESI ou SESC</t>
  </si>
  <si>
    <t>SENAI ou SENAC</t>
  </si>
  <si>
    <t>Salário educação</t>
  </si>
  <si>
    <t>Nota (1) - Os percentuais dos encargos previdenciários e FGTS são aqueles estabelecidos pela legislação vigente.
Nota (2) - Percentuais incidentes sobre a remuneração.</t>
  </si>
  <si>
    <t>Submódulo 4.2 - 13º Salário e Adicional de Férias</t>
  </si>
  <si>
    <t>13º Salário e Adicional de Férias</t>
  </si>
  <si>
    <r>
      <t xml:space="preserve">13º Salário        </t>
    </r>
    <r>
      <rPr>
        <b/>
        <sz val="9"/>
        <color indexed="10"/>
        <rFont val="Courier New"/>
        <family val="3"/>
      </rPr>
      <t xml:space="preserve">Cálculo do valor = (1/12)*100 </t>
    </r>
  </si>
  <si>
    <t>Incidência do encargos previstos no Submódulo 4.1 sobre 13º salário</t>
  </si>
  <si>
    <t xml:space="preserve">Incidência do submódulo 4.1 sobre o afastamento maternidade </t>
  </si>
  <si>
    <t>Nota (3): Percentual estimado de funcionários que usufruirão da licença</t>
  </si>
  <si>
    <t>Submódulo 4.4 - Provisão para Rescisão</t>
  </si>
  <si>
    <t>Incidência do FGTS sobre o aviso-prévio indenizado</t>
  </si>
  <si>
    <r>
      <t xml:space="preserve">Multa do FGTS e CS do aviso-prévio indenizado </t>
    </r>
    <r>
      <rPr>
        <b/>
        <sz val="9"/>
        <color indexed="10"/>
        <rFont val="Courier New"/>
        <family val="3"/>
      </rPr>
      <t>Cál</t>
    </r>
    <r>
      <rPr>
        <b/>
        <sz val="9"/>
        <color indexed="10"/>
        <rFont val="Courier New"/>
        <family val="3"/>
      </rPr>
      <t xml:space="preserve">culo= (50%x8%)x5%x100 </t>
    </r>
  </si>
  <si>
    <t>Incidência do submódulo 4.1 sobre o aviso-prévio trabalhado</t>
  </si>
  <si>
    <t>4.5 - Custo de Reposição do Profissional Ausente</t>
  </si>
  <si>
    <t>Composição do Custo de Reposição do Profissional Ausente</t>
  </si>
  <si>
    <r>
      <t xml:space="preserve">Férias  e terço constitucional de férias </t>
    </r>
    <r>
      <rPr>
        <b/>
        <sz val="9"/>
        <rFont val="Courier New"/>
        <family val="3"/>
      </rPr>
      <t xml:space="preserve">                                                                             </t>
    </r>
  </si>
  <si>
    <r>
      <t xml:space="preserve">Ausência por acidente de trabalho                                                                                                               </t>
    </r>
    <r>
      <rPr>
        <b/>
        <sz val="9"/>
        <color indexed="10"/>
        <rFont val="Courier New"/>
        <family val="3"/>
      </rPr>
      <t xml:space="preserve">Cálculo do valor={[(15dias/30)/12}x0,78%x100 </t>
    </r>
    <r>
      <rPr>
        <b/>
        <vertAlign val="superscript"/>
        <sz val="9"/>
        <color indexed="10"/>
        <rFont val="Courier New"/>
        <family val="3"/>
      </rPr>
      <t>(9)</t>
    </r>
  </si>
  <si>
    <t>Nota (6) – 5 dias é a estimativa de dias de licença no ano.</t>
  </si>
  <si>
    <t>Nota (7) - 1,5% é o percentual estimativo de funcionários que usufruirão de licença.</t>
  </si>
  <si>
    <t>Nota (8)-  2,96 dia é a qtd estimada de faltas no ano.</t>
  </si>
  <si>
    <t>Nota (9) – 15 dias é a qtd média estimada de dias de duração de cada licença e 0,78% é o percentual estimado de funcionários que usufruirão de licença.</t>
  </si>
  <si>
    <t>Quadro-resumo - Módulo 4 - Encargos Sociais e Trabalhistas</t>
  </si>
  <si>
    <t xml:space="preserve">Encargos previdenciários e FGTS </t>
  </si>
  <si>
    <t>13º salário + adicional de férias</t>
  </si>
  <si>
    <t>Afastamento maternidade</t>
  </si>
  <si>
    <t>Custo de rescisão</t>
  </si>
  <si>
    <t>Custo de reposição do profissional ausente</t>
  </si>
  <si>
    <t>MÓDULO 5 - CUSTOS INDIRETOS, LUCRO E TRIBUTOS</t>
  </si>
  <si>
    <t xml:space="preserve">Custos Indiretos, Lucro e Tributos </t>
  </si>
  <si>
    <t>BASE DE CÁLCULO DOS CUSTOS INDIRETOS  = (Total da Remuneração + Total dos Benefícios Mensais e Diários + Total de Insumos Diversos + Total do Quadro-resumo do Módulo 4 de Encargos Sociais e Trabalhistas)</t>
  </si>
  <si>
    <t>BASE DE CÁLCULO DO LUCRO = (Total da Remuneração + Total dos Benefícios Mensais e Diários + Total de Insumos Diversos + Total do Quadro-resumo do Módulo 4 de Encargos Sociais e Trabalhistas + Custos Indiretos)</t>
  </si>
  <si>
    <t>C.1    Tributos Federais (especificar)</t>
  </si>
  <si>
    <r>
      <t xml:space="preserve">  </t>
    </r>
    <r>
      <rPr>
        <b/>
        <sz val="9"/>
        <rFont val="Courier New"/>
        <family val="3"/>
      </rPr>
      <t xml:space="preserve">a) Cofins </t>
    </r>
    <r>
      <rPr>
        <sz val="9"/>
        <color indexed="10"/>
        <rFont val="Courier New"/>
        <family val="3"/>
      </rPr>
      <t>(depende do regime de tributação)</t>
    </r>
  </si>
  <si>
    <r>
      <t xml:space="preserve">  </t>
    </r>
    <r>
      <rPr>
        <b/>
        <sz val="9"/>
        <rFont val="Courier New"/>
        <family val="3"/>
      </rPr>
      <t xml:space="preserve">b) PIS       </t>
    </r>
    <r>
      <rPr>
        <sz val="9"/>
        <color indexed="10"/>
        <rFont val="Courier New"/>
        <family val="3"/>
      </rPr>
      <t>(depende do regime de tributação)</t>
    </r>
  </si>
  <si>
    <t>C.2   Tributos Estaduais (especificar)</t>
  </si>
  <si>
    <t>C.3   Tributos Municipais (especificar):</t>
  </si>
  <si>
    <r>
      <t xml:space="preserve">  </t>
    </r>
    <r>
      <rPr>
        <b/>
        <sz val="9"/>
        <rFont val="Courier New"/>
        <family val="3"/>
      </rPr>
      <t xml:space="preserve">a) ISS                </t>
    </r>
  </si>
  <si>
    <t>TOTAL DOS CUSTOS INDIRETOS, TRIBUTOS E LUCRO</t>
  </si>
  <si>
    <t xml:space="preserve">Percentual Total e Valor Total de Tributos  </t>
  </si>
  <si>
    <t>Cálculo dos Tributos</t>
  </si>
  <si>
    <t xml:space="preserve">                                         Base de Cálculo para os Tributos</t>
  </si>
  <si>
    <t xml:space="preserve"> = ( --------------------------------------------- ) x Alíquota do Tributo</t>
  </si>
  <si>
    <t xml:space="preserve">                                  1 - (Total de Tributos em % dividido por 100)</t>
  </si>
  <si>
    <t>Nota (1): Custos Indiretos, Lucro e Tributos por empregado.
Nota (2): O valor referente a tributos é obtido aplicando-se o % sobre o valor do faturamento.</t>
  </si>
  <si>
    <r>
      <t xml:space="preserve">ANEXO -------B
Quadro-resumo do Custo por Empregado
</t>
    </r>
    <r>
      <rPr>
        <b/>
        <sz val="10"/>
        <rFont val="Arial"/>
        <family val="2"/>
      </rPr>
      <t/>
    </r>
  </si>
  <si>
    <t>Mão de obra vinculada à execução contratual (valor por empregado)</t>
  </si>
  <si>
    <t>Módulo 3 - Insumo Diversos (uniformes, equipamentos e outros)</t>
  </si>
  <si>
    <t>Subtotal (A + B + C + D)</t>
  </si>
  <si>
    <t>Módulo 5 - Custos Indiretos, Lucro e Tributos</t>
  </si>
  <si>
    <t>Valor total por empregado</t>
  </si>
  <si>
    <t>MANUTENÇÃO PREDIAL</t>
  </si>
  <si>
    <t>Manutenção predial</t>
  </si>
  <si>
    <t>*Observação: No cálculo do custo das ferramentas/equipamentos, a Administração considerou o valor residual de 10%  e distribuiu ao longo de 60 meses divididos entre os 07 funcionários da equipe fixa. A licitante deverá demonstrar para fins de análise da Administração a sua própria metodologia de cálculo para o item.</t>
  </si>
  <si>
    <t xml:space="preserve"> Custo ANUAL  por funcionário R$</t>
  </si>
  <si>
    <t xml:space="preserve"> Custo MENSAL por funcionário R$</t>
  </si>
  <si>
    <t>QUANTIDADE ESTIMADA</t>
  </si>
  <si>
    <t>ESTIMATIVA ANUAL POR UNIDADE</t>
  </si>
  <si>
    <r>
      <t xml:space="preserve">Auxílio-alimentação  (Vales, cesta básica, etc.)                                   </t>
    </r>
    <r>
      <rPr>
        <b/>
        <sz val="9"/>
        <rFont val="Courier New"/>
        <family val="3"/>
      </rPr>
      <t/>
    </r>
  </si>
  <si>
    <t xml:space="preserve">Seguro de vida, invalidez e funeral </t>
  </si>
  <si>
    <t>Custo Anual  (R$)</t>
  </si>
  <si>
    <t>Custo Mensal (R$)</t>
  </si>
  <si>
    <t>Custo por Funcionário (R$)</t>
  </si>
  <si>
    <t>MATERIAIS</t>
  </si>
  <si>
    <t>Instalação de Forro de Gesso</t>
  </si>
  <si>
    <r>
      <rPr>
        <b/>
        <sz val="9"/>
        <color rgb="FFFF0000"/>
        <rFont val="Courier New"/>
        <family val="3"/>
      </rPr>
      <t>A</t>
    </r>
    <r>
      <rPr>
        <b/>
        <sz val="9"/>
        <rFont val="Courier New"/>
        <family val="3"/>
      </rPr>
      <t xml:space="preserve"> Custo Anual (R$) </t>
    </r>
  </si>
  <si>
    <r>
      <t xml:space="preserve">Custo Anual da Depreciação
</t>
    </r>
    <r>
      <rPr>
        <b/>
        <sz val="9"/>
        <color rgb="FFFF0000"/>
        <rFont val="Courier New"/>
        <family val="3"/>
      </rPr>
      <t>B = (R$ A * 0,9) / (12 * 8) * 12</t>
    </r>
    <r>
      <rPr>
        <b/>
        <sz val="9"/>
        <rFont val="Courier New"/>
        <family val="3"/>
      </rPr>
      <t xml:space="preserve">
</t>
    </r>
  </si>
  <si>
    <t>CUSTO ANUAL (total de postos) R$</t>
  </si>
  <si>
    <t>CUSTO MENSAL  R$</t>
  </si>
  <si>
    <t>VALOR UNITÁRIO DO POSTO R$</t>
  </si>
  <si>
    <t>SERVIÇOS DIVERSOS</t>
  </si>
  <si>
    <r>
      <t xml:space="preserve">VALOR MENSAL DA CONTRATAÇÃO </t>
    </r>
    <r>
      <rPr>
        <b/>
        <sz val="10"/>
        <color rgb="FFFF0000"/>
        <rFont val="Courier New"/>
        <family val="3"/>
      </rPr>
      <t xml:space="preserve"> </t>
    </r>
  </si>
  <si>
    <t>PROPOSTA GLOBAL</t>
  </si>
  <si>
    <t>Valor Total Anual (R$)</t>
  </si>
  <si>
    <t>BASE DE CÁLCULO DOS TRIBUTOS = (Total da Remuneração + Total dos Benefícios Mensais e Diários + Total de Insumos Diversos + Total do Quadro-resumo do Módulo 4 de Encargos Sociais e Trabalhistas + Custos Indiretos + Lucro) / 0,9135</t>
  </si>
  <si>
    <t>OFICIAL DE MANUTENÇÃO (GUAJARÁ-MIRIM, PIMENTA BUENO E VILHENA)</t>
  </si>
  <si>
    <t>OFICIAL DE MANUTENÇÃO (PORTO VELHO e JI-PARANA)</t>
  </si>
  <si>
    <t xml:space="preserve">Outros </t>
  </si>
  <si>
    <t>BASE DE CÁLCULO DOS CUSTOS INDIRETOS  = (Total dos serviços)</t>
  </si>
  <si>
    <t>BASE DE CÁLCULO DO LUCRO = (Total de serviços + Custos Indiretos)</t>
  </si>
  <si>
    <t xml:space="preserve">BASE DE CÁLCULO DOS TRIBUTOS = (Total de serviços + Custos Indiretos + Lucro) </t>
  </si>
  <si>
    <t xml:space="preserve">Tributos  </t>
  </si>
  <si>
    <t>Cálculo = (Total de serviços + Custos Indiretos + Lucro / 0,9135)</t>
  </si>
  <si>
    <t>QUADRO RESUMO - CUSTOS DOS SERVIÇOS DIVERSOS</t>
  </si>
  <si>
    <t>Valor Total R$</t>
  </si>
  <si>
    <t>MODULO 1</t>
  </si>
  <si>
    <t>MODULO 2</t>
  </si>
  <si>
    <t>CUSTOS INDIRETOS, LUCRO E TRIBUTOS</t>
  </si>
  <si>
    <t>a) Cofins (depende do regime de tributação)</t>
  </si>
  <si>
    <t xml:space="preserve"> b) PIS       (depende do regime de tributação)</t>
  </si>
  <si>
    <t xml:space="preserve">a) ISS                </t>
  </si>
  <si>
    <t>MÓDULO 1 - Total dos serviços</t>
  </si>
  <si>
    <t>MÓDULO 2 - Total dos tributos</t>
  </si>
  <si>
    <t>Valor Anual R$</t>
  </si>
  <si>
    <t>Obs.: A Licitante deverá informar o LDI proposto para os serviços eventuais, o qual deverá ser menor ou igual a 23,65%, sendo 10% do lucro, 5% dos custos indiretos, 8,65% de PIS, COFINS e ISS.</t>
  </si>
  <si>
    <t>C.3   Tributos Municipais (especificar)</t>
  </si>
  <si>
    <r>
      <t xml:space="preserve">Custo MENSAL R$
</t>
    </r>
    <r>
      <rPr>
        <b/>
        <sz val="9"/>
        <color rgb="FFFF0000"/>
        <rFont val="Courier New"/>
        <family val="3"/>
      </rPr>
      <t xml:space="preserve">C = (R$ B / 7 / 12)                                                                                                                                                                                                                                                                                                                                                  (constará da planilha) 
</t>
    </r>
  </si>
  <si>
    <t xml:space="preserve">VALOR MENSAL </t>
  </si>
  <si>
    <t>(B) VALOR ANUAL DOS SERVIÇÕES DIVERSOS</t>
  </si>
  <si>
    <t>1.1 EQUIPE PERMANENTE</t>
  </si>
  <si>
    <t>1.2 SERVIÇOS DIVERSOS E EVENTUAIS</t>
  </si>
  <si>
    <t>(A) VALOR ANUAL DA CONTRATAÇÃO R$</t>
  </si>
  <si>
    <r>
      <rPr>
        <b/>
        <sz val="14"/>
        <color rgb="FFFF0000"/>
        <rFont val="Courier New"/>
        <family val="3"/>
      </rPr>
      <t>(C = A + B)</t>
    </r>
    <r>
      <rPr>
        <b/>
        <sz val="14"/>
        <rFont val="Courier New"/>
        <family val="3"/>
      </rPr>
      <t xml:space="preserve"> VALOR ANUAL DA CONTRATAÇÃO (subitens 1.1 e 1.2)</t>
    </r>
  </si>
  <si>
    <t>Carrinho de mão</t>
  </si>
  <si>
    <t>Sanitário</t>
  </si>
  <si>
    <t>Cuba</t>
  </si>
  <si>
    <t>Mictório</t>
  </si>
  <si>
    <t>UNIDADE MEDIDA</t>
  </si>
  <si>
    <t>Caixa D'agua</t>
  </si>
  <si>
    <t>Banheiro - Privativo</t>
  </si>
  <si>
    <t>Banheiro Coletivo</t>
  </si>
  <si>
    <r>
      <t xml:space="preserve">Seguro acidente de trabalho     </t>
    </r>
    <r>
      <rPr>
        <b/>
        <sz val="9"/>
        <color indexed="10"/>
        <rFont val="Courier New"/>
        <family val="3"/>
      </rPr>
      <t>(Riscos Ambientais do Trabalho - RAT) variável de 1% a 3%</t>
    </r>
  </si>
  <si>
    <t xml:space="preserve">Afastamento maternidade   </t>
  </si>
  <si>
    <r>
      <t xml:space="preserve">Ausência por doença   </t>
    </r>
    <r>
      <rPr>
        <b/>
        <sz val="9"/>
        <color indexed="10"/>
        <rFont val="Courier New"/>
        <family val="3"/>
      </rPr>
      <t/>
    </r>
  </si>
  <si>
    <r>
      <t xml:space="preserve">Licença-paternidade    </t>
    </r>
    <r>
      <rPr>
        <b/>
        <sz val="9"/>
        <color indexed="10"/>
        <rFont val="Courier New"/>
        <family val="3"/>
      </rPr>
      <t/>
    </r>
  </si>
  <si>
    <r>
      <t xml:space="preserve">Ausências legais          </t>
    </r>
    <r>
      <rPr>
        <b/>
        <sz val="9"/>
        <color indexed="10"/>
        <rFont val="Courier New"/>
        <family val="3"/>
      </rPr>
      <t/>
    </r>
  </si>
  <si>
    <r>
      <t xml:space="preserve">Aviso-previo trabalhado </t>
    </r>
    <r>
      <rPr>
        <b/>
        <sz val="9"/>
        <color indexed="10"/>
        <rFont val="Courier New"/>
        <family val="3"/>
      </rPr>
      <t xml:space="preserve">
Cálculo do valor= [(7/30)/12meses]x100 </t>
    </r>
    <r>
      <rPr>
        <b/>
        <vertAlign val="superscript"/>
        <sz val="9"/>
        <color indexed="10"/>
        <rFont val="Courier New"/>
        <family val="3"/>
      </rPr>
      <t>(5)</t>
    </r>
    <r>
      <rPr>
        <b/>
        <sz val="9"/>
        <color indexed="10"/>
        <rFont val="Courier New"/>
        <family val="3"/>
      </rPr>
      <t xml:space="preserve"> </t>
    </r>
  </si>
  <si>
    <r>
      <t xml:space="preserve">Multa do FGTS e CS do aviso-prévio trabalhado     </t>
    </r>
    <r>
      <rPr>
        <b/>
        <sz val="9"/>
        <color indexed="10"/>
        <rFont val="Courier New"/>
        <family val="3"/>
      </rPr>
      <t xml:space="preserve">Cálculo= 8%*50%*(1+1/12+4/33)*100 </t>
    </r>
    <r>
      <rPr>
        <b/>
        <vertAlign val="superscript"/>
        <sz val="9"/>
        <color indexed="10"/>
        <rFont val="Courier New"/>
        <family val="3"/>
      </rPr>
      <t>(6)</t>
    </r>
  </si>
  <si>
    <r>
      <t>Aviso-prévio indenizado</t>
    </r>
    <r>
      <rPr>
        <b/>
        <sz val="9"/>
        <color indexed="10"/>
        <rFont val="Courier New"/>
        <family val="3"/>
      </rPr>
      <t xml:space="preserve">    </t>
    </r>
  </si>
  <si>
    <t>Nota (5) Considerando a redução de 7 dias ou de 2h por dia. Percentual relativo a contrato de 12 meses.               Nota (6) 1 corresponde a remuneração, 1/12 corresponde ao 13 salário e 4/33 a  férias e adicional de férias. Obs. Será retido para a conta vinculada os valores conforme percentuais constantes no quadro de reserva mensal para o pagamento de encargos trabalhistas da  IN. 02/2008 e alterada pela IN 06/2013. 5% de multa s/ FGTS e C.S sobre o aviso prévio indenizado e sobre o aviso prévio trabalhado.</t>
  </si>
  <si>
    <t>Materiais valor fixo</t>
  </si>
  <si>
    <t xml:space="preserve">Férias  e terço constitucional de férias  anexo   conforme IN 02/2008 e alterações                                                                       </t>
  </si>
  <si>
    <t>ANEXOVIII</t>
  </si>
  <si>
    <t>MODELO de proposta</t>
  </si>
  <si>
    <t>A SUPERINTENDÊNCIA REGIONAL DE POLÍCIA FEDERAL EM RONDÔNIA</t>
  </si>
  <si>
    <t>PREGÃO ELETRÔNICO Nº       - SR/DPF/RO</t>
  </si>
  <si>
    <t>Senhor Pregoeiro:</t>
  </si>
  <si>
    <t>A empresa (NOME DA EMPRESA), (n° do CNPJ), sediada (endereço completo), tendo examinado minuciosamente as normas específicas do Pregão Eletrônico n.º _______/201___, conforme as especificações constantes do Termo de Referência, Edital e respectivos anexos, e após tomar conhecimento de todas as condições lá estabelecidas, declara expressamente:</t>
  </si>
  <si>
    <t>1 - Prestar, sob nossa integral responsabilidade, os serviços objeto do referido Edital de Pregão Eletrônico em referência. Desta forma, o valor mensal é de R$ _________(___), e o valor para o período de 12 (doze) meses é de R$ _____________________(_____________);</t>
  </si>
  <si>
    <r>
      <t>2 – Fornecer todo o material de consumo necessário, assim como as ferramentas, utensílios e os equipamentos adequados à execução dos trabalhos</t>
    </r>
    <r>
      <rPr>
        <sz val="11"/>
        <color indexed="8"/>
        <rFont val="Times New Roman"/>
        <family val="1"/>
      </rPr>
      <t>, consoante especificações contidas no Termo de Referência;</t>
    </r>
  </si>
  <si>
    <t>4 - Esta proposta é válida por no mínimo 90 dias, a contar da data estabelecida para a sua apresentação.</t>
  </si>
  <si>
    <t>5 – Os serviços serão disponibilizados após o recebimento da autorização de início da execução.</t>
  </si>
  <si>
    <t>6 - Os pagamentos deverão ser creditados à conta corrente n.° ---------- , agência --- -----, Banco -------.</t>
  </si>
  <si>
    <t>7 – O responsável pela assinatura do Contrato, é o(a) Sr(a) --------------------------------RG nº --------------------------------- CPF n.º ------------------------------, endereço -------------------.</t>
  </si>
  <si>
    <t>8 - Os contatos poderão ser efetuados através do telefone -----------, do fax n° ------- e do e-mail---------</t>
  </si>
  <si>
    <t>Declaramos que os preços contidos nesta proposta incluem todos os custos e despesas referentes ao objeto da licitação, tais como: custos diretos e indiretos, tributos incidentes, taxa de administração, transporte, mão de obra, encargos sociais, trabalhistas, seguros, lucro e outros necessários ao cumprimento integral do objeto.</t>
  </si>
  <si>
    <t>CARIMBO PADRONIZADO CNPJ</t>
  </si>
  <si>
    <t>________________________</t>
  </si>
  <si>
    <t>Assinatura e carimbo</t>
  </si>
  <si>
    <t>(representante legal)</t>
  </si>
  <si>
    <t xml:space="preserve">3- A quantidade de pessoal que será alocada na execução contratual é de _______ </t>
  </si>
  <si>
    <r>
      <t xml:space="preserve">Seguro acidente de trabalho     </t>
    </r>
    <r>
      <rPr>
        <b/>
        <sz val="9"/>
        <color indexed="10"/>
        <rFont val="Courier New"/>
        <family val="3"/>
      </rPr>
      <t>(RAT) variável de 1% a 3%</t>
    </r>
  </si>
  <si>
    <t>Local e data, .......de.................de 201X</t>
  </si>
  <si>
    <r>
      <t>Observação: Para os materiais a empresa deverá considerar o valor por funcionário ao mês, de R$ 1.428,57 para efeito de dimensionamento da proposta.</t>
    </r>
    <r>
      <rPr>
        <b/>
        <sz val="12"/>
        <rFont val="Courier New"/>
        <family val="3"/>
      </rPr>
      <t xml:space="preserve"> Esse valor é fixo,</t>
    </r>
    <r>
      <rPr>
        <sz val="9"/>
        <rFont val="Courier New"/>
        <family val="3"/>
      </rPr>
      <t xml:space="preserve"> totalizando R$ 120.000,00 ao ano.</t>
    </r>
  </si>
  <si>
    <r>
      <t xml:space="preserve">Transporte                                    </t>
    </r>
    <r>
      <rPr>
        <b/>
        <sz val="9"/>
        <color indexed="10"/>
        <rFont val="Courier New"/>
        <family val="3"/>
      </rPr>
      <t>Cálculo do valor: [(2xVTx21) – (6%xSB)] Calcular sobre 21 dias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</si>
</sst>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&quot;R$ &quot;#,##0.00"/>
    <numFmt numFmtId="166" formatCode="0.000%"/>
    <numFmt numFmtId="167" formatCode="#,##0.00\ ;&quot; (&quot;#,##0.00\);&quot; -&quot;#\ ;@\ "/>
  </numFmts>
  <fonts count="37" x14ac:knownFonts="1">
    <font>
      <sz val="10"/>
      <name val="Arial"/>
    </font>
    <font>
      <sz val="10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Times New Roman"/>
      <family val="1"/>
    </font>
    <font>
      <b/>
      <sz val="11"/>
      <name val="Courier New"/>
      <family val="3"/>
    </font>
    <font>
      <sz val="11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ourier New"/>
      <family val="3"/>
    </font>
    <font>
      <b/>
      <sz val="9"/>
      <name val="Courier New"/>
      <family val="3"/>
    </font>
    <font>
      <sz val="9"/>
      <name val="Courier New"/>
      <family val="3"/>
    </font>
    <font>
      <b/>
      <sz val="9"/>
      <color theme="1"/>
      <name val="Courier New"/>
      <family val="3"/>
    </font>
    <font>
      <b/>
      <sz val="10"/>
      <color rgb="FF000000"/>
      <name val="Courier New"/>
      <family val="3"/>
    </font>
    <font>
      <sz val="10"/>
      <name val="Arial"/>
      <family val="2"/>
    </font>
    <font>
      <sz val="9"/>
      <color theme="1"/>
      <name val="Courier New"/>
      <family val="3"/>
    </font>
    <font>
      <sz val="9"/>
      <color rgb="FF000000"/>
      <name val="Courier New"/>
      <family val="3"/>
    </font>
    <font>
      <b/>
      <sz val="9"/>
      <color rgb="FF000000"/>
      <name val="Courier New"/>
      <family val="3"/>
    </font>
    <font>
      <b/>
      <sz val="9"/>
      <color indexed="10"/>
      <name val="Courier New"/>
      <family val="3"/>
    </font>
    <font>
      <b/>
      <sz val="10"/>
      <name val="Arial"/>
      <family val="2"/>
    </font>
    <font>
      <b/>
      <sz val="9"/>
      <color indexed="12"/>
      <name val="Courier New"/>
      <family val="3"/>
    </font>
    <font>
      <b/>
      <vertAlign val="superscript"/>
      <sz val="9"/>
      <color indexed="10"/>
      <name val="Courier New"/>
      <family val="3"/>
    </font>
    <font>
      <b/>
      <sz val="9"/>
      <color indexed="8"/>
      <name val="Courier New"/>
      <family val="3"/>
    </font>
    <font>
      <sz val="9"/>
      <color indexed="10"/>
      <name val="Courier New"/>
      <family val="3"/>
    </font>
    <font>
      <b/>
      <sz val="10"/>
      <color rgb="FFFF0000"/>
      <name val="Courier New"/>
      <family val="3"/>
    </font>
    <font>
      <b/>
      <sz val="9"/>
      <color rgb="FFFF0000"/>
      <name val="Courier New"/>
      <family val="3"/>
    </font>
    <font>
      <b/>
      <sz val="9"/>
      <color rgb="FFFF0000"/>
      <name val="Times New Roman"/>
      <family val="1"/>
    </font>
    <font>
      <sz val="26"/>
      <name val="Courier New"/>
      <family val="3"/>
    </font>
    <font>
      <b/>
      <sz val="14"/>
      <name val="Courier New"/>
      <family val="3"/>
    </font>
    <font>
      <b/>
      <sz val="14"/>
      <color theme="1"/>
      <name val="Courier New"/>
      <family val="3"/>
    </font>
    <font>
      <b/>
      <sz val="14"/>
      <color rgb="FFFF0000"/>
      <name val="Courier New"/>
      <family val="3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b/>
      <sz val="12"/>
      <name val="Courier New"/>
      <family val="3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1"/>
      </patternFill>
    </fill>
    <fill>
      <patternFill patternType="solid">
        <fgColor indexed="15"/>
        <bgColor indexed="40"/>
      </patternFill>
    </fill>
    <fill>
      <patternFill patternType="solid">
        <fgColor indexed="9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365">
    <xf numFmtId="0" fontId="0" fillId="0" borderId="0" xfId="0"/>
    <xf numFmtId="0" fontId="2" fillId="0" borderId="0" xfId="0" applyFont="1" applyBorder="1" applyAlignment="1" applyProtection="1">
      <alignment vertical="center"/>
      <protection locked="0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/>
    <xf numFmtId="44" fontId="6" fillId="0" borderId="0" xfId="0" applyNumberFormat="1" applyFont="1"/>
    <xf numFmtId="0" fontId="8" fillId="0" borderId="5" xfId="0" applyFont="1" applyBorder="1" applyAlignment="1">
      <alignment horizontal="center" vertical="center" wrapText="1"/>
    </xf>
    <xf numFmtId="164" fontId="10" fillId="0" borderId="5" xfId="1" applyFont="1" applyBorder="1"/>
    <xf numFmtId="0" fontId="8" fillId="0" borderId="1" xfId="0" applyFont="1" applyBorder="1" applyAlignment="1">
      <alignment horizontal="center" vertical="center" wrapText="1"/>
    </xf>
    <xf numFmtId="164" fontId="10" fillId="0" borderId="1" xfId="1" applyFont="1" applyBorder="1"/>
    <xf numFmtId="44" fontId="8" fillId="0" borderId="1" xfId="0" applyNumberFormat="1" applyFont="1" applyBorder="1"/>
    <xf numFmtId="0" fontId="12" fillId="0" borderId="0" xfId="0" applyFont="1"/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12" fillId="0" borderId="1" xfId="0" applyFont="1" applyBorder="1"/>
    <xf numFmtId="0" fontId="12" fillId="0" borderId="0" xfId="0" applyFont="1" applyAlignment="1">
      <alignment horizontal="center"/>
    </xf>
    <xf numFmtId="0" fontId="13" fillId="5" borderId="1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Fill="1" applyBorder="1" applyAlignment="1">
      <alignment horizontal="center" vertical="top"/>
    </xf>
    <xf numFmtId="0" fontId="16" fillId="0" borderId="1" xfId="0" applyNumberFormat="1" applyFont="1" applyBorder="1" applyAlignment="1">
      <alignment horizontal="center" vertical="top"/>
    </xf>
    <xf numFmtId="0" fontId="16" fillId="0" borderId="1" xfId="0" applyNumberFormat="1" applyFont="1" applyFill="1" applyBorder="1" applyAlignment="1">
      <alignment horizontal="center" vertical="top"/>
    </xf>
    <xf numFmtId="4" fontId="16" fillId="0" borderId="1" xfId="0" applyNumberFormat="1" applyFont="1" applyBorder="1" applyAlignment="1">
      <alignment horizontal="right" vertical="top"/>
    </xf>
    <xf numFmtId="4" fontId="16" fillId="0" borderId="1" xfId="0" applyNumberFormat="1" applyFont="1" applyBorder="1" applyAlignment="1">
      <alignment horizontal="center" vertical="top"/>
    </xf>
    <xf numFmtId="2" fontId="16" fillId="0" borderId="1" xfId="0" applyNumberFormat="1" applyFont="1" applyFill="1" applyBorder="1" applyAlignment="1">
      <alignment horizontal="center" vertical="top"/>
    </xf>
    <xf numFmtId="0" fontId="16" fillId="0" borderId="0" xfId="0" applyFont="1"/>
    <xf numFmtId="0" fontId="16" fillId="0" borderId="0" xfId="0" applyNumberFormat="1" applyFont="1" applyFill="1" applyAlignment="1">
      <alignment horizontal="center"/>
    </xf>
    <xf numFmtId="0" fontId="16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right"/>
    </xf>
    <xf numFmtId="0" fontId="16" fillId="6" borderId="1" xfId="0" applyNumberFormat="1" applyFont="1" applyFill="1" applyBorder="1" applyAlignment="1">
      <alignment horizontal="center" vertical="top"/>
    </xf>
    <xf numFmtId="3" fontId="16" fillId="0" borderId="1" xfId="0" applyNumberFormat="1" applyFont="1" applyBorder="1" applyAlignment="1">
      <alignment horizontal="center" vertical="top"/>
    </xf>
    <xf numFmtId="0" fontId="16" fillId="0" borderId="4" xfId="0" applyFont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center" wrapText="1"/>
    </xf>
    <xf numFmtId="4" fontId="12" fillId="0" borderId="0" xfId="0" applyNumberFormat="1" applyFont="1"/>
    <xf numFmtId="10" fontId="12" fillId="0" borderId="0" xfId="0" applyNumberFormat="1" applyFont="1"/>
    <xf numFmtId="0" fontId="11" fillId="7" borderId="17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/>
    </xf>
    <xf numFmtId="4" fontId="11" fillId="0" borderId="13" xfId="0" applyNumberFormat="1" applyFont="1" applyFill="1" applyBorder="1" applyAlignment="1">
      <alignment vertical="center"/>
    </xf>
    <xf numFmtId="10" fontId="11" fillId="0" borderId="13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0" fontId="12" fillId="0" borderId="0" xfId="2" applyNumberFormat="1" applyFont="1" applyFill="1" applyBorder="1" applyAlignment="1" applyProtection="1">
      <alignment horizontal="center" vertical="center"/>
    </xf>
    <xf numFmtId="164" fontId="12" fillId="0" borderId="0" xfId="1" applyFont="1" applyFill="1" applyBorder="1" applyAlignment="1" applyProtection="1">
      <alignment vertical="center"/>
    </xf>
    <xf numFmtId="4" fontId="11" fillId="7" borderId="13" xfId="0" applyNumberFormat="1" applyFont="1" applyFill="1" applyBorder="1" applyAlignment="1">
      <alignment vertical="center"/>
    </xf>
    <xf numFmtId="0" fontId="11" fillId="7" borderId="13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4" fontId="11" fillId="0" borderId="13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165" fontId="19" fillId="0" borderId="13" xfId="0" applyNumberFormat="1" applyFont="1" applyBorder="1" applyAlignment="1">
      <alignment vertical="center"/>
    </xf>
    <xf numFmtId="4" fontId="11" fillId="0" borderId="13" xfId="0" applyNumberFormat="1" applyFont="1" applyBorder="1" applyAlignment="1">
      <alignment horizontal="center" vertical="center"/>
    </xf>
    <xf numFmtId="4" fontId="19" fillId="0" borderId="13" xfId="0" applyNumberFormat="1" applyFont="1" applyBorder="1" applyAlignment="1">
      <alignment vertical="center"/>
    </xf>
    <xf numFmtId="4" fontId="11" fillId="0" borderId="13" xfId="0" applyNumberFormat="1" applyFont="1" applyBorder="1" applyAlignment="1">
      <alignment horizontal="right" vertical="center" wrapText="1"/>
    </xf>
    <xf numFmtId="0" fontId="12" fillId="7" borderId="13" xfId="0" applyFont="1" applyFill="1" applyBorder="1" applyAlignment="1">
      <alignment horizontal="center" vertical="center"/>
    </xf>
    <xf numFmtId="4" fontId="11" fillId="7" borderId="13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/>
    </xf>
    <xf numFmtId="4" fontId="21" fillId="0" borderId="13" xfId="0" applyNumberFormat="1" applyFont="1" applyBorder="1" applyAlignment="1">
      <alignment horizontal="right" vertical="center"/>
    </xf>
    <xf numFmtId="4" fontId="21" fillId="0" borderId="13" xfId="0" applyNumberFormat="1" applyFont="1" applyBorder="1" applyAlignment="1">
      <alignment horizontal="right" vertical="center" wrapText="1"/>
    </xf>
    <xf numFmtId="4" fontId="19" fillId="7" borderId="13" xfId="0" applyNumberFormat="1" applyFont="1" applyFill="1" applyBorder="1" applyAlignment="1">
      <alignment horizontal="right" vertical="center" wrapText="1"/>
    </xf>
    <xf numFmtId="0" fontId="11" fillId="8" borderId="14" xfId="0" applyFont="1" applyFill="1" applyBorder="1" applyAlignment="1">
      <alignment horizontal="center" vertical="center"/>
    </xf>
    <xf numFmtId="0" fontId="12" fillId="8" borderId="15" xfId="0" applyFont="1" applyFill="1" applyBorder="1" applyAlignment="1">
      <alignment horizontal="center" vertical="center"/>
    </xf>
    <xf numFmtId="0" fontId="12" fillId="8" borderId="16" xfId="0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166" fontId="11" fillId="10" borderId="13" xfId="0" applyNumberFormat="1" applyFont="1" applyFill="1" applyBorder="1" applyAlignment="1">
      <alignment horizontal="right" vertical="center"/>
    </xf>
    <xf numFmtId="4" fontId="11" fillId="0" borderId="13" xfId="0" applyNumberFormat="1" applyFont="1" applyFill="1" applyBorder="1" applyAlignment="1">
      <alignment horizontal="right" vertical="center"/>
    </xf>
    <xf numFmtId="166" fontId="11" fillId="0" borderId="13" xfId="0" applyNumberFormat="1" applyFont="1" applyBorder="1" applyAlignment="1">
      <alignment horizontal="right" vertical="center"/>
    </xf>
    <xf numFmtId="166" fontId="11" fillId="7" borderId="13" xfId="0" applyNumberFormat="1" applyFont="1" applyFill="1" applyBorder="1" applyAlignment="1">
      <alignment horizontal="right" vertical="center"/>
    </xf>
    <xf numFmtId="0" fontId="11" fillId="8" borderId="14" xfId="0" applyFont="1" applyFill="1" applyBorder="1" applyAlignment="1">
      <alignment horizontal="right" vertical="center"/>
    </xf>
    <xf numFmtId="0" fontId="12" fillId="8" borderId="15" xfId="0" applyFont="1" applyFill="1" applyBorder="1" applyAlignment="1">
      <alignment horizontal="right" vertical="center"/>
    </xf>
    <xf numFmtId="10" fontId="11" fillId="8" borderId="15" xfId="0" applyNumberFormat="1" applyFont="1" applyFill="1" applyBorder="1" applyAlignment="1">
      <alignment horizontal="right" vertical="center"/>
    </xf>
    <xf numFmtId="4" fontId="11" fillId="8" borderId="16" xfId="0" applyNumberFormat="1" applyFont="1" applyFill="1" applyBorder="1" applyAlignment="1">
      <alignment horizontal="right" vertical="center"/>
    </xf>
    <xf numFmtId="0" fontId="12" fillId="7" borderId="16" xfId="0" applyFont="1" applyFill="1" applyBorder="1" applyAlignment="1">
      <alignment horizontal="center" vertical="center" wrapText="1"/>
    </xf>
    <xf numFmtId="166" fontId="11" fillId="10" borderId="16" xfId="0" applyNumberFormat="1" applyFont="1" applyFill="1" applyBorder="1" applyAlignment="1">
      <alignment horizontal="center" vertical="center" wrapText="1"/>
    </xf>
    <xf numFmtId="166" fontId="11" fillId="7" borderId="16" xfId="0" applyNumberFormat="1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right" vertical="center"/>
    </xf>
    <xf numFmtId="166" fontId="11" fillId="0" borderId="16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right" vertical="center"/>
    </xf>
    <xf numFmtId="10" fontId="11" fillId="7" borderId="13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6" fontId="11" fillId="0" borderId="16" xfId="0" applyNumberFormat="1" applyFont="1" applyBorder="1" applyAlignment="1">
      <alignment horizontal="center" vertical="center" wrapText="1"/>
    </xf>
    <xf numFmtId="166" fontId="11" fillId="0" borderId="13" xfId="0" applyNumberFormat="1" applyFont="1" applyFill="1" applyBorder="1" applyAlignment="1">
      <alignment horizontal="center" vertical="center"/>
    </xf>
    <xf numFmtId="166" fontId="11" fillId="0" borderId="16" xfId="0" applyNumberFormat="1" applyFont="1" applyFill="1" applyBorder="1" applyAlignment="1">
      <alignment horizontal="center" wrapText="1"/>
    </xf>
    <xf numFmtId="166" fontId="11" fillId="0" borderId="16" xfId="0" applyNumberFormat="1" applyFont="1" applyFill="1" applyBorder="1" applyAlignment="1">
      <alignment horizontal="center" vertical="center" wrapText="1"/>
    </xf>
    <xf numFmtId="166" fontId="11" fillId="7" borderId="13" xfId="0" applyNumberFormat="1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166" fontId="23" fillId="0" borderId="13" xfId="0" applyNumberFormat="1" applyFont="1" applyFill="1" applyBorder="1" applyAlignment="1">
      <alignment horizontal="center" vertical="center"/>
    </xf>
    <xf numFmtId="4" fontId="11" fillId="7" borderId="13" xfId="0" applyNumberFormat="1" applyFont="1" applyFill="1" applyBorder="1" applyAlignment="1">
      <alignment horizontal="right"/>
    </xf>
    <xf numFmtId="0" fontId="12" fillId="0" borderId="13" xfId="0" applyFont="1" applyFill="1" applyBorder="1" applyAlignment="1">
      <alignment horizontal="center"/>
    </xf>
    <xf numFmtId="166" fontId="11" fillId="0" borderId="13" xfId="0" applyNumberFormat="1" applyFont="1" applyBorder="1" applyAlignment="1">
      <alignment horizontal="center" vertical="center"/>
    </xf>
    <xf numFmtId="4" fontId="11" fillId="0" borderId="13" xfId="0" applyNumberFormat="1" applyFont="1" applyFill="1" applyBorder="1" applyAlignment="1">
      <alignment horizontal="right"/>
    </xf>
    <xf numFmtId="166" fontId="11" fillId="0" borderId="13" xfId="0" applyNumberFormat="1" applyFont="1" applyBorder="1" applyAlignment="1">
      <alignment horizontal="center" vertical="center" wrapText="1"/>
    </xf>
    <xf numFmtId="4" fontId="11" fillId="7" borderId="13" xfId="0" applyNumberFormat="1" applyFont="1" applyFill="1" applyBorder="1" applyAlignment="1">
      <alignment horizontal="center" vertical="center"/>
    </xf>
    <xf numFmtId="4" fontId="19" fillId="0" borderId="13" xfId="0" applyNumberFormat="1" applyFont="1" applyFill="1" applyBorder="1" applyAlignment="1">
      <alignment horizontal="right" vertical="center"/>
    </xf>
    <xf numFmtId="10" fontId="11" fillId="0" borderId="13" xfId="0" applyNumberFormat="1" applyFont="1" applyBorder="1" applyAlignment="1">
      <alignment horizontal="center" vertical="center"/>
    </xf>
    <xf numFmtId="4" fontId="11" fillId="0" borderId="13" xfId="0" applyNumberFormat="1" applyFont="1" applyFill="1" applyBorder="1" applyAlignment="1">
      <alignment horizontal="center" vertical="center"/>
    </xf>
    <xf numFmtId="10" fontId="11" fillId="0" borderId="13" xfId="0" applyNumberFormat="1" applyFont="1" applyBorder="1" applyAlignment="1">
      <alignment horizontal="center" vertical="center" wrapText="1"/>
    </xf>
    <xf numFmtId="10" fontId="23" fillId="0" borderId="13" xfId="0" applyNumberFormat="1" applyFont="1" applyBorder="1" applyAlignment="1">
      <alignment horizontal="center" vertical="center"/>
    </xf>
    <xf numFmtId="4" fontId="23" fillId="0" borderId="13" xfId="0" applyNumberFormat="1" applyFont="1" applyBorder="1" applyAlignment="1">
      <alignment horizontal="right" vertical="center"/>
    </xf>
    <xf numFmtId="0" fontId="12" fillId="0" borderId="0" xfId="0" applyFont="1" applyAlignment="1">
      <alignment horizontal="justify"/>
    </xf>
    <xf numFmtId="49" fontId="11" fillId="0" borderId="13" xfId="0" applyNumberFormat="1" applyFont="1" applyBorder="1" applyAlignment="1">
      <alignment horizontal="center" vertical="center" wrapText="1"/>
    </xf>
    <xf numFmtId="4" fontId="11" fillId="7" borderId="13" xfId="0" applyNumberFormat="1" applyFont="1" applyFill="1" applyBorder="1" applyAlignment="1">
      <alignment horizontal="right" vertical="center" wrapText="1"/>
    </xf>
    <xf numFmtId="49" fontId="12" fillId="0" borderId="14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167" fontId="19" fillId="0" borderId="0" xfId="0" applyNumberFormat="1" applyFont="1" applyBorder="1" applyAlignment="1">
      <alignment horizontal="left"/>
    </xf>
    <xf numFmtId="167" fontId="19" fillId="11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 wrapText="1"/>
    </xf>
    <xf numFmtId="0" fontId="12" fillId="11" borderId="0" xfId="0" applyFont="1" applyFill="1"/>
    <xf numFmtId="1" fontId="11" fillId="5" borderId="1" xfId="0" applyNumberFormat="1" applyFont="1" applyFill="1" applyBorder="1" applyAlignment="1">
      <alignment horizontal="center" vertical="top"/>
    </xf>
    <xf numFmtId="0" fontId="11" fillId="5" borderId="1" xfId="0" applyFont="1" applyFill="1" applyBorder="1" applyAlignment="1">
      <alignment horizontal="center" vertical="top"/>
    </xf>
    <xf numFmtId="1" fontId="11" fillId="5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justify" vertical="justify" wrapText="1"/>
    </xf>
    <xf numFmtId="0" fontId="12" fillId="0" borderId="1" xfId="0" applyFont="1" applyBorder="1" applyAlignment="1">
      <alignment horizontal="center" vertical="center"/>
    </xf>
    <xf numFmtId="164" fontId="12" fillId="0" borderId="1" xfId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6" borderId="1" xfId="0" applyFont="1" applyFill="1" applyBorder="1" applyAlignment="1">
      <alignment horizontal="justify" vertical="justify" wrapText="1"/>
    </xf>
    <xf numFmtId="0" fontId="12" fillId="6" borderId="1" xfId="0" applyFont="1" applyFill="1" applyBorder="1" applyAlignment="1">
      <alignment horizontal="center" vertical="center"/>
    </xf>
    <xf numFmtId="164" fontId="12" fillId="6" borderId="1" xfId="1" applyFont="1" applyFill="1" applyBorder="1" applyAlignment="1">
      <alignment horizontal="center" vertical="center"/>
    </xf>
    <xf numFmtId="164" fontId="12" fillId="3" borderId="1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justify" vertical="justify" wrapText="1"/>
    </xf>
    <xf numFmtId="0" fontId="12" fillId="0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top"/>
    </xf>
    <xf numFmtId="0" fontId="17" fillId="12" borderId="1" xfId="0" applyFont="1" applyFill="1" applyBorder="1" applyAlignment="1">
      <alignment horizontal="justify" vertical="top" wrapText="1"/>
    </xf>
    <xf numFmtId="0" fontId="18" fillId="5" borderId="1" xfId="0" applyFont="1" applyFill="1" applyBorder="1" applyAlignment="1">
      <alignment horizontal="center" vertical="top" wrapText="1"/>
    </xf>
    <xf numFmtId="4" fontId="16" fillId="0" borderId="1" xfId="0" applyNumberFormat="1" applyFont="1" applyFill="1" applyBorder="1" applyAlignment="1">
      <alignment horizontal="center" vertical="top" wrapText="1"/>
    </xf>
    <xf numFmtId="4" fontId="16" fillId="5" borderId="1" xfId="0" applyNumberFormat="1" applyFont="1" applyFill="1" applyBorder="1" applyAlignment="1">
      <alignment horizontal="center" vertical="top" wrapText="1"/>
    </xf>
    <xf numFmtId="0" fontId="27" fillId="0" borderId="0" xfId="0" applyFont="1"/>
    <xf numFmtId="0" fontId="12" fillId="0" borderId="0" xfId="0" applyFont="1" applyAlignment="1">
      <alignment vertical="top"/>
    </xf>
    <xf numFmtId="164" fontId="12" fillId="4" borderId="1" xfId="1" applyFont="1" applyFill="1" applyBorder="1" applyAlignment="1">
      <alignment horizontal="center" vertical="top"/>
    </xf>
    <xf numFmtId="43" fontId="12" fillId="4" borderId="1" xfId="0" applyNumberFormat="1" applyFont="1" applyFill="1" applyBorder="1" applyAlignment="1">
      <alignment vertical="top"/>
    </xf>
    <xf numFmtId="4" fontId="2" fillId="0" borderId="1" xfId="0" applyNumberFormat="1" applyFont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 applyProtection="1">
      <alignment horizontal="center" vertical="top" wrapText="1"/>
      <protection locked="0"/>
    </xf>
    <xf numFmtId="0" fontId="2" fillId="12" borderId="1" xfId="0" applyFont="1" applyFill="1" applyBorder="1" applyAlignment="1">
      <alignment horizontal="center" vertical="center" wrapText="1"/>
    </xf>
    <xf numFmtId="4" fontId="3" fillId="12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3" xfId="0" applyNumberFormat="1" applyFont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right" vertical="center"/>
    </xf>
    <xf numFmtId="0" fontId="11" fillId="0" borderId="13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right"/>
    </xf>
    <xf numFmtId="0" fontId="12" fillId="0" borderId="0" xfId="0" applyFont="1" applyAlignment="1">
      <alignment horizontal="right"/>
    </xf>
    <xf numFmtId="10" fontId="23" fillId="0" borderId="17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right" vertical="top"/>
    </xf>
    <xf numFmtId="4" fontId="23" fillId="0" borderId="17" xfId="0" applyNumberFormat="1" applyFont="1" applyFill="1" applyBorder="1" applyAlignment="1">
      <alignment horizontal="right" vertical="top"/>
    </xf>
    <xf numFmtId="0" fontId="13" fillId="0" borderId="13" xfId="0" applyFont="1" applyFill="1" applyBorder="1" applyAlignment="1">
      <alignment horizontal="center" vertical="center" wrapText="1"/>
    </xf>
    <xf numFmtId="4" fontId="26" fillId="0" borderId="13" xfId="0" applyNumberFormat="1" applyFont="1" applyFill="1" applyBorder="1" applyAlignment="1">
      <alignment horizontal="right" vertical="center"/>
    </xf>
    <xf numFmtId="4" fontId="16" fillId="12" borderId="1" xfId="0" applyNumberFormat="1" applyFont="1" applyFill="1" applyBorder="1" applyAlignment="1">
      <alignment horizontal="right" vertical="top"/>
    </xf>
    <xf numFmtId="0" fontId="12" fillId="12" borderId="1" xfId="0" applyFont="1" applyFill="1" applyBorder="1" applyAlignment="1">
      <alignment horizontal="center" vertical="center"/>
    </xf>
    <xf numFmtId="0" fontId="17" fillId="12" borderId="1" xfId="0" applyFont="1" applyFill="1" applyBorder="1" applyAlignment="1">
      <alignment horizontal="justify" vertical="center"/>
    </xf>
    <xf numFmtId="0" fontId="16" fillId="12" borderId="1" xfId="0" applyFont="1" applyFill="1" applyBorder="1" applyAlignment="1">
      <alignment horizontal="justify" vertical="center"/>
    </xf>
    <xf numFmtId="0" fontId="12" fillId="0" borderId="0" xfId="0" applyFont="1" applyBorder="1"/>
    <xf numFmtId="4" fontId="19" fillId="0" borderId="17" xfId="0" applyNumberFormat="1" applyFont="1" applyFill="1" applyBorder="1" applyAlignment="1">
      <alignment horizontal="right" vertical="center"/>
    </xf>
    <xf numFmtId="4" fontId="11" fillId="7" borderId="1" xfId="0" applyNumberFormat="1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top"/>
    </xf>
    <xf numFmtId="0" fontId="9" fillId="5" borderId="3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16" fillId="12" borderId="1" xfId="0" applyFont="1" applyFill="1" applyBorder="1" applyAlignment="1">
      <alignment horizontal="left"/>
    </xf>
    <xf numFmtId="1" fontId="12" fillId="0" borderId="1" xfId="0" applyNumberFormat="1" applyFont="1" applyBorder="1" applyAlignment="1">
      <alignment horizontal="center" vertical="top"/>
    </xf>
    <xf numFmtId="1" fontId="12" fillId="6" borderId="1" xfId="0" applyNumberFormat="1" applyFont="1" applyFill="1" applyBorder="1" applyAlignment="1">
      <alignment horizontal="center" vertical="top"/>
    </xf>
    <xf numFmtId="1" fontId="12" fillId="0" borderId="0" xfId="0" applyNumberFormat="1" applyFont="1" applyAlignment="1">
      <alignment vertical="top"/>
    </xf>
    <xf numFmtId="1" fontId="12" fillId="3" borderId="1" xfId="0" applyNumberFormat="1" applyFont="1" applyFill="1" applyBorder="1" applyAlignment="1">
      <alignment horizontal="center" vertical="top"/>
    </xf>
    <xf numFmtId="0" fontId="16" fillId="3" borderId="1" xfId="0" applyNumberFormat="1" applyFont="1" applyFill="1" applyBorder="1" applyAlignment="1">
      <alignment horizontal="center" vertical="top"/>
    </xf>
    <xf numFmtId="0" fontId="16" fillId="15" borderId="1" xfId="0" applyNumberFormat="1" applyFont="1" applyFill="1" applyBorder="1" applyAlignment="1">
      <alignment horizontal="center" vertical="top"/>
    </xf>
    <xf numFmtId="0" fontId="16" fillId="15" borderId="1" xfId="0" applyNumberFormat="1" applyFont="1" applyFill="1" applyBorder="1" applyAlignment="1">
      <alignment horizontal="center" vertical="top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justify" vertical="center"/>
    </xf>
    <xf numFmtId="0" fontId="34" fillId="0" borderId="0" xfId="0" applyFont="1" applyAlignment="1">
      <alignment horizontal="justify" vertical="center"/>
    </xf>
    <xf numFmtId="0" fontId="33" fillId="0" borderId="0" xfId="0" applyFont="1"/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3" fillId="5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justify" vertical="center" wrapText="1"/>
      <protection locked="0"/>
    </xf>
    <xf numFmtId="0" fontId="2" fillId="14" borderId="9" xfId="0" applyFont="1" applyFill="1" applyBorder="1" applyAlignment="1">
      <alignment horizontal="center" vertical="center" wrapText="1"/>
    </xf>
    <xf numFmtId="0" fontId="2" fillId="14" borderId="11" xfId="0" applyFont="1" applyFill="1" applyBorder="1" applyAlignment="1">
      <alignment horizontal="center" vertical="center" wrapText="1"/>
    </xf>
    <xf numFmtId="0" fontId="29" fillId="12" borderId="1" xfId="0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right" vertical="center" wrapText="1"/>
    </xf>
    <xf numFmtId="0" fontId="31" fillId="14" borderId="2" xfId="0" applyFont="1" applyFill="1" applyBorder="1" applyAlignment="1">
      <alignment horizontal="right" vertical="center" wrapText="1"/>
    </xf>
    <xf numFmtId="0" fontId="31" fillId="14" borderId="6" xfId="0" applyFont="1" applyFill="1" applyBorder="1" applyAlignment="1">
      <alignment horizontal="right" vertical="center" wrapText="1"/>
    </xf>
    <xf numFmtId="0" fontId="31" fillId="14" borderId="4" xfId="0" applyFont="1" applyFill="1" applyBorder="1" applyAlignment="1">
      <alignment horizontal="right" vertical="center" wrapText="1"/>
    </xf>
    <xf numFmtId="0" fontId="30" fillId="6" borderId="2" xfId="0" applyFont="1" applyFill="1" applyBorder="1" applyAlignment="1">
      <alignment horizontal="right" vertical="center" wrapText="1"/>
    </xf>
    <xf numFmtId="0" fontId="30" fillId="6" borderId="6" xfId="0" applyFont="1" applyFill="1" applyBorder="1" applyAlignment="1">
      <alignment horizontal="right" vertical="center" wrapText="1"/>
    </xf>
    <xf numFmtId="0" fontId="30" fillId="6" borderId="4" xfId="0" applyFont="1" applyFill="1" applyBorder="1" applyAlignment="1">
      <alignment horizontal="right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2" fillId="12" borderId="28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31" fillId="12" borderId="2" xfId="0" applyFont="1" applyFill="1" applyBorder="1" applyAlignment="1">
      <alignment horizontal="right" vertical="center" wrapText="1"/>
    </xf>
    <xf numFmtId="0" fontId="31" fillId="12" borderId="6" xfId="0" applyFont="1" applyFill="1" applyBorder="1" applyAlignment="1">
      <alignment horizontal="right" vertical="center" wrapText="1"/>
    </xf>
    <xf numFmtId="0" fontId="31" fillId="12" borderId="4" xfId="0" applyFont="1" applyFill="1" applyBorder="1" applyAlignment="1">
      <alignment horizontal="right" vertical="center" wrapText="1"/>
    </xf>
    <xf numFmtId="0" fontId="11" fillId="0" borderId="15" xfId="0" applyFont="1" applyBorder="1" applyAlignment="1">
      <alignment horizontal="left" vertical="center" wrapText="1"/>
    </xf>
    <xf numFmtId="49" fontId="11" fillId="7" borderId="14" xfId="0" applyNumberFormat="1" applyFont="1" applyFill="1" applyBorder="1" applyAlignment="1">
      <alignment horizontal="right" vertical="center" wrapText="1"/>
    </xf>
    <xf numFmtId="0" fontId="24" fillId="8" borderId="14" xfId="0" applyFont="1" applyFill="1" applyBorder="1" applyAlignment="1">
      <alignment vertical="center"/>
    </xf>
    <xf numFmtId="0" fontId="11" fillId="0" borderId="13" xfId="0" applyFont="1" applyFill="1" applyBorder="1" applyAlignment="1">
      <alignment horizontal="left" vertical="center" wrapText="1"/>
    </xf>
    <xf numFmtId="0" fontId="11" fillId="8" borderId="13" xfId="0" applyFont="1" applyFill="1" applyBorder="1" applyAlignment="1">
      <alignment horizontal="right" vertical="center"/>
    </xf>
    <xf numFmtId="49" fontId="11" fillId="0" borderId="13" xfId="0" applyNumberFormat="1" applyFont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right" vertical="center"/>
    </xf>
    <xf numFmtId="0" fontId="23" fillId="0" borderId="13" xfId="0" applyFont="1" applyFill="1" applyBorder="1" applyAlignment="1">
      <alignment horizontal="left" vertical="center" wrapText="1"/>
    </xf>
    <xf numFmtId="0" fontId="23" fillId="0" borderId="26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left" vertical="center"/>
    </xf>
    <xf numFmtId="0" fontId="23" fillId="0" borderId="27" xfId="0" applyFont="1" applyFill="1" applyBorder="1" applyAlignment="1">
      <alignment horizontal="center" vertical="center"/>
    </xf>
    <xf numFmtId="0" fontId="23" fillId="0" borderId="23" xfId="0" applyFont="1" applyFill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justify" vertical="center" wrapText="1"/>
    </xf>
    <xf numFmtId="0" fontId="19" fillId="0" borderId="15" xfId="0" applyFont="1" applyFill="1" applyBorder="1" applyAlignment="1">
      <alignment horizontal="justify" vertical="center" wrapText="1"/>
    </xf>
    <xf numFmtId="0" fontId="19" fillId="0" borderId="16" xfId="0" applyFont="1" applyFill="1" applyBorder="1" applyAlignment="1">
      <alignment horizontal="justify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justify" vertical="center"/>
    </xf>
    <xf numFmtId="0" fontId="11" fillId="7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/>
    </xf>
    <xf numFmtId="0" fontId="11" fillId="0" borderId="16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/>
    </xf>
    <xf numFmtId="0" fontId="11" fillId="4" borderId="19" xfId="0" applyFont="1" applyFill="1" applyBorder="1" applyAlignment="1">
      <alignment horizontal="left" vertical="center"/>
    </xf>
    <xf numFmtId="0" fontId="11" fillId="8" borderId="13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4" xfId="0" applyFont="1" applyFill="1" applyBorder="1" applyAlignment="1">
      <alignment horizontal="justify" vertical="center" wrapText="1"/>
    </xf>
    <xf numFmtId="0" fontId="11" fillId="0" borderId="15" xfId="0" applyFont="1" applyFill="1" applyBorder="1" applyAlignment="1">
      <alignment horizontal="justify" vertical="center" wrapText="1"/>
    </xf>
    <xf numFmtId="0" fontId="11" fillId="0" borderId="16" xfId="0" applyFont="1" applyFill="1" applyBorder="1" applyAlignment="1">
      <alignment horizontal="justify" vertical="center" wrapText="1"/>
    </xf>
    <xf numFmtId="0" fontId="11" fillId="8" borderId="13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justify" vertical="center" wrapText="1"/>
    </xf>
    <xf numFmtId="0" fontId="12" fillId="0" borderId="15" xfId="0" applyFont="1" applyFill="1" applyBorder="1" applyAlignment="1">
      <alignment horizontal="justify" vertical="center" wrapText="1"/>
    </xf>
    <xf numFmtId="0" fontId="12" fillId="0" borderId="16" xfId="0" applyFont="1" applyFill="1" applyBorder="1" applyAlignment="1">
      <alignment horizontal="justify" vertical="center" wrapText="1"/>
    </xf>
    <xf numFmtId="0" fontId="11" fillId="16" borderId="14" xfId="0" applyFont="1" applyFill="1" applyBorder="1" applyAlignment="1">
      <alignment horizontal="left" vertical="center"/>
    </xf>
    <xf numFmtId="0" fontId="11" fillId="16" borderId="15" xfId="0" applyFont="1" applyFill="1" applyBorder="1" applyAlignment="1">
      <alignment horizontal="left" vertical="center"/>
    </xf>
    <xf numFmtId="0" fontId="11" fillId="16" borderId="16" xfId="0" applyFont="1" applyFill="1" applyBorder="1" applyAlignment="1">
      <alignment horizontal="left" vertical="center"/>
    </xf>
    <xf numFmtId="0" fontId="11" fillId="7" borderId="14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1" fillId="7" borderId="18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justify" vertical="center" wrapText="1"/>
    </xf>
    <xf numFmtId="0" fontId="11" fillId="7" borderId="13" xfId="0" applyFont="1" applyFill="1" applyBorder="1" applyAlignment="1">
      <alignment horizontal="right" vertical="center" wrapText="1"/>
    </xf>
    <xf numFmtId="14" fontId="19" fillId="0" borderId="13" xfId="0" applyNumberFormat="1" applyFont="1" applyFill="1" applyBorder="1" applyAlignment="1">
      <alignment horizontal="right" vertical="center" wrapText="1"/>
    </xf>
    <xf numFmtId="0" fontId="12" fillId="8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justify" vertical="center"/>
    </xf>
    <xf numFmtId="0" fontId="11" fillId="8" borderId="13" xfId="0" applyFont="1" applyFill="1" applyBorder="1" applyAlignment="1">
      <alignment horizontal="left" wrapText="1"/>
    </xf>
    <xf numFmtId="165" fontId="19" fillId="0" borderId="13" xfId="0" applyNumberFormat="1" applyFont="1" applyFill="1" applyBorder="1" applyAlignment="1">
      <alignment horizontal="right" vertical="center"/>
    </xf>
    <xf numFmtId="14" fontId="19" fillId="9" borderId="13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2" fontId="11" fillId="0" borderId="13" xfId="0" applyNumberFormat="1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justify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7" xfId="0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11" xfId="0" applyFont="1" applyFill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>
      <alignment horizontal="center" vertical="center" wrapText="1"/>
    </xf>
    <xf numFmtId="0" fontId="11" fillId="7" borderId="13" xfId="0" applyNumberFormat="1" applyFont="1" applyFill="1" applyBorder="1" applyAlignment="1">
      <alignment horizontal="center" vertical="center" wrapText="1"/>
    </xf>
    <xf numFmtId="14" fontId="19" fillId="0" borderId="13" xfId="0" applyNumberFormat="1" applyFont="1" applyBorder="1" applyAlignment="1">
      <alignment horizontal="center" vertical="center" wrapText="1"/>
    </xf>
    <xf numFmtId="0" fontId="12" fillId="4" borderId="0" xfId="0" applyFont="1" applyFill="1" applyAlignment="1">
      <alignment horizontal="justify" wrapText="1"/>
    </xf>
    <xf numFmtId="0" fontId="18" fillId="12" borderId="1" xfId="0" applyFont="1" applyFill="1" applyBorder="1" applyAlignment="1">
      <alignment horizontal="center" vertical="top" wrapText="1"/>
    </xf>
    <xf numFmtId="0" fontId="11" fillId="5" borderId="12" xfId="0" applyFont="1" applyFill="1" applyBorder="1" applyAlignment="1">
      <alignment horizontal="center" vertical="top"/>
    </xf>
    <xf numFmtId="1" fontId="12" fillId="0" borderId="0" xfId="0" applyNumberFormat="1" applyFont="1" applyAlignment="1">
      <alignment horizontal="justify" vertical="top" wrapText="1"/>
    </xf>
    <xf numFmtId="0" fontId="11" fillId="5" borderId="12" xfId="0" applyFont="1" applyFill="1" applyBorder="1" applyAlignment="1">
      <alignment horizontal="center"/>
    </xf>
    <xf numFmtId="1" fontId="11" fillId="4" borderId="2" xfId="0" applyNumberFormat="1" applyFont="1" applyFill="1" applyBorder="1" applyAlignment="1">
      <alignment horizontal="right" vertical="top"/>
    </xf>
    <xf numFmtId="1" fontId="11" fillId="4" borderId="6" xfId="0" applyNumberFormat="1" applyFont="1" applyFill="1" applyBorder="1" applyAlignment="1">
      <alignment horizontal="right" vertical="top"/>
    </xf>
    <xf numFmtId="1" fontId="11" fillId="4" borderId="4" xfId="0" applyNumberFormat="1" applyFont="1" applyFill="1" applyBorder="1" applyAlignment="1">
      <alignment horizontal="right" vertical="top"/>
    </xf>
    <xf numFmtId="9" fontId="11" fillId="4" borderId="2" xfId="0" applyNumberFormat="1" applyFont="1" applyFill="1" applyBorder="1" applyAlignment="1">
      <alignment horizontal="right" vertical="top" wrapText="1"/>
    </xf>
    <xf numFmtId="9" fontId="11" fillId="4" borderId="6" xfId="0" applyNumberFormat="1" applyFont="1" applyFill="1" applyBorder="1" applyAlignment="1">
      <alignment horizontal="right" vertical="top"/>
    </xf>
    <xf numFmtId="9" fontId="11" fillId="4" borderId="4" xfId="0" applyNumberFormat="1" applyFont="1" applyFill="1" applyBorder="1" applyAlignment="1">
      <alignment horizontal="right" vertical="top"/>
    </xf>
    <xf numFmtId="1" fontId="11" fillId="4" borderId="2" xfId="0" applyNumberFormat="1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right" vertical="top"/>
    </xf>
    <xf numFmtId="0" fontId="8" fillId="5" borderId="2" xfId="0" applyFont="1" applyFill="1" applyBorder="1" applyAlignment="1">
      <alignment horizontal="right" vertical="top"/>
    </xf>
    <xf numFmtId="0" fontId="8" fillId="5" borderId="6" xfId="0" applyFont="1" applyFill="1" applyBorder="1" applyAlignment="1">
      <alignment horizontal="right" vertical="top"/>
    </xf>
    <xf numFmtId="0" fontId="8" fillId="5" borderId="4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horizontal="right" vertical="center"/>
    </xf>
    <xf numFmtId="0" fontId="11" fillId="12" borderId="6" xfId="0" applyFont="1" applyFill="1" applyBorder="1" applyAlignment="1">
      <alignment horizontal="right" vertical="center"/>
    </xf>
    <xf numFmtId="0" fontId="11" fillId="12" borderId="4" xfId="0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/>
    </xf>
    <xf numFmtId="0" fontId="13" fillId="5" borderId="1" xfId="0" applyNumberFormat="1" applyFont="1" applyFill="1" applyBorder="1" applyAlignment="1">
      <alignment horizontal="center" vertical="top"/>
    </xf>
    <xf numFmtId="0" fontId="13" fillId="5" borderId="3" xfId="0" applyNumberFormat="1" applyFont="1" applyFill="1" applyBorder="1" applyAlignment="1">
      <alignment horizontal="center" vertical="top"/>
    </xf>
    <xf numFmtId="0" fontId="13" fillId="5" borderId="5" xfId="0" applyNumberFormat="1" applyFont="1" applyFill="1" applyBorder="1" applyAlignment="1">
      <alignment horizontal="center" vertical="top"/>
    </xf>
    <xf numFmtId="10" fontId="11" fillId="0" borderId="14" xfId="0" applyNumberFormat="1" applyFont="1" applyBorder="1" applyAlignment="1">
      <alignment horizontal="left" vertical="center" wrapText="1"/>
    </xf>
    <xf numFmtId="10" fontId="11" fillId="0" borderId="15" xfId="0" applyNumberFormat="1" applyFont="1" applyBorder="1" applyAlignment="1">
      <alignment horizontal="left" vertical="center" wrapText="1"/>
    </xf>
    <xf numFmtId="10" fontId="11" fillId="0" borderId="16" xfId="0" applyNumberFormat="1" applyFont="1" applyBorder="1" applyAlignment="1">
      <alignment horizontal="left" vertical="center" wrapText="1"/>
    </xf>
    <xf numFmtId="0" fontId="13" fillId="13" borderId="33" xfId="0" applyFont="1" applyFill="1" applyBorder="1" applyAlignment="1">
      <alignment horizontal="center" vertical="center"/>
    </xf>
    <xf numFmtId="0" fontId="13" fillId="13" borderId="34" xfId="0" applyFont="1" applyFill="1" applyBorder="1" applyAlignment="1">
      <alignment horizontal="center" vertical="center"/>
    </xf>
    <xf numFmtId="0" fontId="13" fillId="13" borderId="35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top"/>
    </xf>
    <xf numFmtId="0" fontId="19" fillId="0" borderId="14" xfId="0" applyFont="1" applyFill="1" applyBorder="1" applyAlignment="1">
      <alignment horizontal="right" vertical="center" wrapText="1"/>
    </xf>
    <xf numFmtId="0" fontId="19" fillId="0" borderId="15" xfId="0" applyFont="1" applyFill="1" applyBorder="1" applyAlignment="1">
      <alignment horizontal="right" vertical="center" wrapText="1"/>
    </xf>
    <xf numFmtId="0" fontId="19" fillId="0" borderId="16" xfId="0" applyFont="1" applyFill="1" applyBorder="1" applyAlignment="1">
      <alignment horizontal="right" vertical="center" wrapText="1"/>
    </xf>
    <xf numFmtId="10" fontId="11" fillId="0" borderId="14" xfId="0" applyNumberFormat="1" applyFont="1" applyBorder="1" applyAlignment="1">
      <alignment horizontal="center" vertical="center"/>
    </xf>
    <xf numFmtId="10" fontId="11" fillId="0" borderId="15" xfId="0" applyNumberFormat="1" applyFont="1" applyBorder="1" applyAlignment="1">
      <alignment horizontal="center" vertical="center"/>
    </xf>
    <xf numFmtId="10" fontId="11" fillId="0" borderId="16" xfId="0" applyNumberFormat="1" applyFont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28" fillId="5" borderId="3" xfId="0" applyFont="1" applyFill="1" applyBorder="1" applyAlignment="1">
      <alignment horizontal="center" vertical="top" textRotation="255"/>
    </xf>
    <xf numFmtId="0" fontId="28" fillId="5" borderId="28" xfId="0" applyFont="1" applyFill="1" applyBorder="1" applyAlignment="1">
      <alignment horizontal="center" vertical="top" textRotation="255"/>
    </xf>
    <xf numFmtId="0" fontId="28" fillId="5" borderId="5" xfId="0" applyFont="1" applyFill="1" applyBorder="1" applyAlignment="1">
      <alignment horizontal="center" vertical="top" textRotation="255"/>
    </xf>
    <xf numFmtId="0" fontId="28" fillId="5" borderId="8" xfId="0" applyFont="1" applyFill="1" applyBorder="1" applyAlignment="1">
      <alignment horizontal="center" vertical="top" textRotation="255"/>
    </xf>
    <xf numFmtId="0" fontId="28" fillId="5" borderId="36" xfId="0" applyFont="1" applyFill="1" applyBorder="1" applyAlignment="1">
      <alignment horizontal="center" vertical="top" textRotation="255"/>
    </xf>
    <xf numFmtId="0" fontId="28" fillId="5" borderId="10" xfId="0" applyFont="1" applyFill="1" applyBorder="1" applyAlignment="1">
      <alignment horizontal="center" vertical="top" textRotation="255"/>
    </xf>
    <xf numFmtId="10" fontId="11" fillId="0" borderId="14" xfId="0" applyNumberFormat="1" applyFont="1" applyBorder="1" applyAlignment="1">
      <alignment horizontal="left" vertical="center"/>
    </xf>
    <xf numFmtId="10" fontId="11" fillId="0" borderId="15" xfId="0" applyNumberFormat="1" applyFont="1" applyBorder="1" applyAlignment="1">
      <alignment horizontal="left" vertical="center"/>
    </xf>
    <xf numFmtId="10" fontId="11" fillId="0" borderId="16" xfId="0" applyNumberFormat="1" applyFont="1" applyBorder="1" applyAlignment="1">
      <alignment horizontal="left" vertical="center"/>
    </xf>
    <xf numFmtId="0" fontId="12" fillId="0" borderId="31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10" fontId="23" fillId="0" borderId="30" xfId="0" applyNumberFormat="1" applyFont="1" applyFill="1" applyBorder="1" applyAlignment="1">
      <alignment horizontal="center" vertical="center"/>
    </xf>
    <xf numFmtId="10" fontId="23" fillId="0" borderId="31" xfId="0" applyNumberFormat="1" applyFont="1" applyFill="1" applyBorder="1" applyAlignment="1">
      <alignment horizontal="center" vertical="center"/>
    </xf>
    <xf numFmtId="10" fontId="23" fillId="0" borderId="32" xfId="0" applyNumberFormat="1" applyFont="1" applyFill="1" applyBorder="1" applyAlignment="1">
      <alignment horizontal="center" vertical="center"/>
    </xf>
    <xf numFmtId="0" fontId="13" fillId="5" borderId="3" xfId="0" applyNumberFormat="1" applyFont="1" applyFill="1" applyBorder="1" applyAlignment="1">
      <alignment horizontal="right" vertical="top"/>
    </xf>
    <xf numFmtId="0" fontId="13" fillId="5" borderId="5" xfId="0" applyNumberFormat="1" applyFont="1" applyFill="1" applyBorder="1" applyAlignment="1">
      <alignment horizontal="right" vertical="top"/>
    </xf>
    <xf numFmtId="0" fontId="11" fillId="5" borderId="37" xfId="0" applyFont="1" applyFill="1" applyBorder="1" applyAlignment="1">
      <alignment horizontal="center" vertical="top" wrapText="1"/>
    </xf>
    <xf numFmtId="0" fontId="11" fillId="5" borderId="38" xfId="0" applyFont="1" applyFill="1" applyBorder="1" applyAlignment="1">
      <alignment horizontal="center" vertical="top" wrapText="1"/>
    </xf>
    <xf numFmtId="4" fontId="16" fillId="0" borderId="1" xfId="0" applyNumberFormat="1" applyFont="1" applyFill="1" applyBorder="1" applyAlignment="1">
      <alignment horizontal="right" vertical="top"/>
    </xf>
    <xf numFmtId="4" fontId="16" fillId="0" borderId="40" xfId="0" applyNumberFormat="1" applyFont="1" applyFill="1" applyBorder="1" applyAlignment="1">
      <alignment horizontal="right" vertical="top"/>
    </xf>
    <xf numFmtId="4" fontId="30" fillId="12" borderId="41" xfId="0" applyNumberFormat="1" applyFont="1" applyFill="1" applyBorder="1" applyAlignment="1">
      <alignment horizontal="right" vertical="center"/>
    </xf>
    <xf numFmtId="4" fontId="30" fillId="12" borderId="42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horizontal="left" vertical="top"/>
    </xf>
    <xf numFmtId="0" fontId="29" fillId="12" borderId="43" xfId="0" applyFont="1" applyFill="1" applyBorder="1" applyAlignment="1">
      <alignment horizontal="center" vertical="center"/>
    </xf>
    <xf numFmtId="0" fontId="29" fillId="12" borderId="44" xfId="0" applyFont="1" applyFill="1" applyBorder="1" applyAlignment="1">
      <alignment horizontal="center" vertical="center"/>
    </xf>
    <xf numFmtId="0" fontId="29" fillId="12" borderId="45" xfId="0" applyFont="1" applyFill="1" applyBorder="1" applyAlignment="1">
      <alignment horizontal="center" vertical="center"/>
    </xf>
    <xf numFmtId="0" fontId="7" fillId="5" borderId="46" xfId="0" applyFont="1" applyFill="1" applyBorder="1" applyAlignment="1">
      <alignment horizontal="center" vertical="top"/>
    </xf>
    <xf numFmtId="0" fontId="7" fillId="5" borderId="47" xfId="0" applyFont="1" applyFill="1" applyBorder="1" applyAlignment="1">
      <alignment horizontal="center" vertical="top"/>
    </xf>
    <xf numFmtId="0" fontId="7" fillId="5" borderId="48" xfId="0" applyFont="1" applyFill="1" applyBorder="1" applyAlignment="1">
      <alignment horizontal="center" vertical="top"/>
    </xf>
    <xf numFmtId="0" fontId="12" fillId="12" borderId="3" xfId="0" applyFont="1" applyFill="1" applyBorder="1" applyAlignment="1">
      <alignment horizontal="center" vertical="center"/>
    </xf>
    <xf numFmtId="0" fontId="12" fillId="12" borderId="5" xfId="0" applyFont="1" applyFill="1" applyBorder="1" applyAlignment="1">
      <alignment horizontal="center" vertical="center"/>
    </xf>
    <xf numFmtId="0" fontId="16" fillId="12" borderId="3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3" fillId="0" borderId="49" xfId="0" applyFont="1" applyBorder="1" applyAlignment="1">
      <alignment horizontal="center" vertical="center" wrapText="1"/>
    </xf>
    <xf numFmtId="0" fontId="33" fillId="0" borderId="50" xfId="0" applyFont="1" applyBorder="1" applyAlignment="1">
      <alignment horizontal="center" vertical="center" wrapText="1"/>
    </xf>
    <xf numFmtId="0" fontId="33" fillId="0" borderId="51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showGridLines="0" zoomScale="90" zoomScaleNormal="90" workbookViewId="0">
      <selection activeCell="C15" sqref="C15"/>
    </sheetView>
  </sheetViews>
  <sheetFormatPr defaultRowHeight="13.5" x14ac:dyDescent="0.2"/>
  <cols>
    <col min="1" max="1" width="9.7109375" style="1" customWidth="1"/>
    <col min="2" max="2" width="25.140625" style="1" customWidth="1"/>
    <col min="3" max="3" width="30.42578125" style="1" customWidth="1"/>
    <col min="4" max="4" width="8.42578125" style="1" customWidth="1"/>
    <col min="5" max="5" width="18.42578125" style="1" customWidth="1"/>
    <col min="6" max="6" width="18.140625" style="1" customWidth="1"/>
    <col min="7" max="7" width="21.85546875" style="1" customWidth="1"/>
    <col min="8" max="15" width="9.140625" style="1"/>
    <col min="16" max="16" width="0.28515625" style="1" customWidth="1"/>
    <col min="17" max="16384" width="9.140625" style="1"/>
  </cols>
  <sheetData>
    <row r="1" spans="1:7" ht="26.25" customHeight="1" x14ac:dyDescent="0.2">
      <c r="A1" s="178" t="s">
        <v>299</v>
      </c>
      <c r="B1" s="178"/>
      <c r="C1" s="178"/>
      <c r="D1" s="178"/>
      <c r="E1" s="178"/>
      <c r="F1" s="178"/>
      <c r="G1" s="178"/>
    </row>
    <row r="2" spans="1:7" ht="39" customHeight="1" x14ac:dyDescent="0.2">
      <c r="A2" s="135" t="s">
        <v>25</v>
      </c>
      <c r="B2" s="135" t="s">
        <v>24</v>
      </c>
      <c r="C2" s="135" t="s">
        <v>44</v>
      </c>
      <c r="D2" s="135" t="s">
        <v>47</v>
      </c>
      <c r="E2" s="135" t="s">
        <v>296</v>
      </c>
      <c r="F2" s="135" t="s">
        <v>295</v>
      </c>
      <c r="G2" s="136" t="s">
        <v>294</v>
      </c>
    </row>
    <row r="3" spans="1:7" ht="39" customHeight="1" x14ac:dyDescent="0.2">
      <c r="A3" s="190">
        <v>1</v>
      </c>
      <c r="B3" s="190" t="s">
        <v>326</v>
      </c>
      <c r="C3" s="137" t="s">
        <v>43</v>
      </c>
      <c r="D3" s="137">
        <v>1</v>
      </c>
      <c r="E3" s="134">
        <f>Eletricista!I150</f>
        <v>1621.94</v>
      </c>
      <c r="F3" s="13">
        <f>E3*D3</f>
        <v>1621.94</v>
      </c>
      <c r="G3" s="12">
        <f>F3*12</f>
        <v>19463.28</v>
      </c>
    </row>
    <row r="4" spans="1:7" ht="47.25" customHeight="1" x14ac:dyDescent="0.2">
      <c r="A4" s="191"/>
      <c r="B4" s="191"/>
      <c r="C4" s="137" t="s">
        <v>45</v>
      </c>
      <c r="D4" s="137">
        <v>2</v>
      </c>
      <c r="E4" s="134">
        <f>'Oficial C VT'!I150</f>
        <v>1537.77</v>
      </c>
      <c r="F4" s="13">
        <f t="shared" ref="F4:F6" si="0">E4*D4</f>
        <v>3075.54</v>
      </c>
      <c r="G4" s="12">
        <f t="shared" ref="G4:G6" si="1">F4*12</f>
        <v>36906.480000000003</v>
      </c>
    </row>
    <row r="5" spans="1:7" ht="45" customHeight="1" x14ac:dyDescent="0.2">
      <c r="A5" s="191"/>
      <c r="B5" s="191"/>
      <c r="C5" s="137" t="s">
        <v>53</v>
      </c>
      <c r="D5" s="137">
        <v>3</v>
      </c>
      <c r="E5" s="134">
        <f>'Oficial S VT'!I147</f>
        <v>1428.57</v>
      </c>
      <c r="F5" s="13">
        <f t="shared" si="0"/>
        <v>4285.71</v>
      </c>
      <c r="G5" s="12">
        <f t="shared" si="1"/>
        <v>51428.52</v>
      </c>
    </row>
    <row r="6" spans="1:7" ht="45" customHeight="1" x14ac:dyDescent="0.2">
      <c r="A6" s="191"/>
      <c r="B6" s="191"/>
      <c r="C6" s="137" t="s">
        <v>46</v>
      </c>
      <c r="D6" s="137">
        <v>1</v>
      </c>
      <c r="E6" s="134">
        <f>Auxiliar!I150</f>
        <v>1537.77</v>
      </c>
      <c r="F6" s="13">
        <f t="shared" si="0"/>
        <v>1537.77</v>
      </c>
      <c r="G6" s="12">
        <f t="shared" si="1"/>
        <v>18453.240000000002</v>
      </c>
    </row>
    <row r="7" spans="1:7" ht="25.5" customHeight="1" x14ac:dyDescent="0.2">
      <c r="A7" s="191"/>
      <c r="B7" s="191"/>
      <c r="C7" s="193" t="s">
        <v>328</v>
      </c>
      <c r="D7" s="194"/>
      <c r="E7" s="194"/>
      <c r="F7" s="195"/>
      <c r="G7" s="12">
        <f>SUM(G3:G6)</f>
        <v>126251.52</v>
      </c>
    </row>
    <row r="8" spans="1:7" ht="28.5" customHeight="1" x14ac:dyDescent="0.2">
      <c r="A8" s="191"/>
      <c r="B8" s="192"/>
      <c r="C8" s="187" t="s">
        <v>324</v>
      </c>
      <c r="D8" s="188"/>
      <c r="E8" s="188"/>
      <c r="F8" s="189"/>
      <c r="G8" s="12">
        <f>G7/12</f>
        <v>10520.96</v>
      </c>
    </row>
    <row r="9" spans="1:7" ht="39" customHeight="1" x14ac:dyDescent="0.2">
      <c r="A9" s="191"/>
      <c r="B9" s="180" t="s">
        <v>327</v>
      </c>
      <c r="C9" s="184" t="s">
        <v>325</v>
      </c>
      <c r="D9" s="185"/>
      <c r="E9" s="185"/>
      <c r="F9" s="186"/>
      <c r="G9" s="12">
        <f>'Serviços Diversos'!F36</f>
        <v>0</v>
      </c>
    </row>
    <row r="10" spans="1:7" ht="36" customHeight="1" x14ac:dyDescent="0.2">
      <c r="A10" s="191"/>
      <c r="B10" s="181"/>
      <c r="C10" s="187" t="s">
        <v>324</v>
      </c>
      <c r="D10" s="188"/>
      <c r="E10" s="188"/>
      <c r="F10" s="189"/>
      <c r="G10" s="12">
        <f>G9/12</f>
        <v>0</v>
      </c>
    </row>
    <row r="11" spans="1:7" ht="37.5" customHeight="1" x14ac:dyDescent="0.2">
      <c r="A11" s="191"/>
      <c r="B11" s="182" t="s">
        <v>329</v>
      </c>
      <c r="C11" s="182"/>
      <c r="D11" s="182"/>
      <c r="E11" s="182"/>
      <c r="F11" s="182"/>
      <c r="G11" s="138">
        <f>G9+G7</f>
        <v>126251.52</v>
      </c>
    </row>
    <row r="12" spans="1:7" ht="33" customHeight="1" x14ac:dyDescent="0.2">
      <c r="A12" s="192"/>
      <c r="B12" s="183" t="s">
        <v>298</v>
      </c>
      <c r="C12" s="183"/>
      <c r="D12" s="183"/>
      <c r="E12" s="183"/>
      <c r="F12" s="183"/>
      <c r="G12" s="138">
        <f>G11/12</f>
        <v>10520.96</v>
      </c>
    </row>
    <row r="13" spans="1:7" ht="41.25" customHeight="1" x14ac:dyDescent="0.2">
      <c r="A13" s="179"/>
      <c r="B13" s="179"/>
      <c r="C13" s="179"/>
      <c r="D13" s="179"/>
      <c r="E13" s="179"/>
      <c r="F13" s="179"/>
      <c r="G13" s="179"/>
    </row>
    <row r="14" spans="1:7" ht="42" customHeight="1" x14ac:dyDescent="0.2">
      <c r="A14" s="179"/>
      <c r="B14" s="179"/>
      <c r="C14" s="179"/>
      <c r="D14" s="179"/>
      <c r="E14" s="179"/>
      <c r="F14" s="179"/>
      <c r="G14" s="179"/>
    </row>
    <row r="15" spans="1:7" ht="13.5" customHeight="1" x14ac:dyDescent="0.2"/>
    <row r="91" ht="12.75" customHeight="1" x14ac:dyDescent="0.2"/>
    <row r="92" ht="12.75" customHeight="1" x14ac:dyDescent="0.2"/>
  </sheetData>
  <mergeCells count="12">
    <mergeCell ref="A1:G1"/>
    <mergeCell ref="A14:G14"/>
    <mergeCell ref="A13:G13"/>
    <mergeCell ref="B9:B10"/>
    <mergeCell ref="B11:F11"/>
    <mergeCell ref="B12:F12"/>
    <mergeCell ref="C9:F9"/>
    <mergeCell ref="C10:F10"/>
    <mergeCell ref="C8:F8"/>
    <mergeCell ref="B3:B8"/>
    <mergeCell ref="C7:F7"/>
    <mergeCell ref="A3:A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K22" sqref="K22"/>
    </sheetView>
  </sheetViews>
  <sheetFormatPr defaultRowHeight="20.100000000000001" customHeight="1" x14ac:dyDescent="0.2"/>
  <cols>
    <col min="1" max="1" width="9.140625" style="18"/>
    <col min="2" max="2" width="37.42578125" style="27" customWidth="1"/>
    <col min="3" max="3" width="9" style="27" customWidth="1"/>
    <col min="4" max="4" width="13.140625" style="28" customWidth="1"/>
    <col min="5" max="5" width="10.85546875" style="29" customWidth="1"/>
    <col min="6" max="6" width="11.140625" style="28" customWidth="1"/>
    <col min="7" max="7" width="13.140625" style="28" customWidth="1"/>
    <col min="8" max="8" width="12.5703125" style="28" customWidth="1"/>
    <col min="9" max="9" width="11.140625" style="30" customWidth="1"/>
    <col min="10" max="10" width="10.140625" style="11" customWidth="1"/>
    <col min="11" max="16384" width="9.140625" style="11"/>
  </cols>
  <sheetData>
    <row r="1" spans="1:9" ht="20.100000000000001" customHeight="1" x14ac:dyDescent="0.2">
      <c r="A1" s="319" t="s">
        <v>162</v>
      </c>
      <c r="B1" s="319"/>
      <c r="C1" s="319"/>
      <c r="D1" s="319"/>
      <c r="E1" s="319"/>
      <c r="F1" s="319"/>
      <c r="G1" s="319"/>
      <c r="H1" s="319"/>
      <c r="I1" s="319"/>
    </row>
    <row r="2" spans="1:9" ht="20.100000000000001" customHeight="1" x14ac:dyDescent="0.2">
      <c r="A2" s="308" t="s">
        <v>25</v>
      </c>
      <c r="B2" s="309" t="s">
        <v>24</v>
      </c>
      <c r="C2" s="308" t="s">
        <v>334</v>
      </c>
      <c r="D2" s="310" t="s">
        <v>28</v>
      </c>
      <c r="E2" s="310"/>
      <c r="F2" s="310"/>
      <c r="G2" s="310"/>
      <c r="H2" s="310"/>
      <c r="I2" s="311" t="s">
        <v>60</v>
      </c>
    </row>
    <row r="3" spans="1:9" ht="28.5" customHeight="1" x14ac:dyDescent="0.2">
      <c r="A3" s="308"/>
      <c r="B3" s="309"/>
      <c r="C3" s="308"/>
      <c r="D3" s="19" t="s">
        <v>61</v>
      </c>
      <c r="E3" s="19" t="s">
        <v>62</v>
      </c>
      <c r="F3" s="19" t="s">
        <v>63</v>
      </c>
      <c r="G3" s="19" t="s">
        <v>64</v>
      </c>
      <c r="H3" s="19" t="s">
        <v>65</v>
      </c>
      <c r="I3" s="312"/>
    </row>
    <row r="4" spans="1:9" ht="20.100000000000001" customHeight="1" x14ac:dyDescent="0.2">
      <c r="A4" s="154">
        <v>1</v>
      </c>
      <c r="B4" s="156" t="s">
        <v>68</v>
      </c>
      <c r="C4" s="20" t="s">
        <v>67</v>
      </c>
      <c r="D4" s="21">
        <v>20988.53</v>
      </c>
      <c r="E4" s="22">
        <v>1378.93</v>
      </c>
      <c r="F4" s="23">
        <v>3882.95</v>
      </c>
      <c r="G4" s="23">
        <v>7922.75</v>
      </c>
      <c r="H4" s="23">
        <v>756</v>
      </c>
      <c r="I4" s="24">
        <f>SUM(D4:H4)</f>
        <v>34929.160000000003</v>
      </c>
    </row>
    <row r="5" spans="1:9" ht="20.100000000000001" customHeight="1" x14ac:dyDescent="0.2">
      <c r="A5" s="154">
        <v>2</v>
      </c>
      <c r="B5" s="156" t="s">
        <v>66</v>
      </c>
      <c r="C5" s="20" t="s">
        <v>67</v>
      </c>
      <c r="D5" s="21">
        <v>3260.01</v>
      </c>
      <c r="E5" s="22">
        <v>1075.3399999999999</v>
      </c>
      <c r="F5" s="23">
        <v>1046.75</v>
      </c>
      <c r="G5" s="23">
        <v>1100.48</v>
      </c>
      <c r="H5" s="23">
        <v>281</v>
      </c>
      <c r="I5" s="24">
        <f>SUM(D5:H5)</f>
        <v>6763.58</v>
      </c>
    </row>
    <row r="6" spans="1:9" ht="20.100000000000001" customHeight="1" x14ac:dyDescent="0.2">
      <c r="A6" s="154">
        <v>3</v>
      </c>
      <c r="B6" s="156" t="s">
        <v>70</v>
      </c>
      <c r="C6" s="20" t="s">
        <v>67</v>
      </c>
      <c r="D6" s="23">
        <f>5764+735.7</f>
        <v>6499.7</v>
      </c>
      <c r="E6" s="25">
        <f>260+586</f>
        <v>846</v>
      </c>
      <c r="F6" s="21">
        <v>891.15</v>
      </c>
      <c r="G6" s="26">
        <f>355.25+849</f>
        <v>1204.25</v>
      </c>
      <c r="H6" s="23">
        <v>291.58</v>
      </c>
      <c r="I6" s="24">
        <f>SUM(D6:H6)</f>
        <v>9732.68</v>
      </c>
    </row>
    <row r="7" spans="1:9" ht="20.100000000000001" customHeight="1" x14ac:dyDescent="0.2">
      <c r="A7" s="154">
        <v>4</v>
      </c>
      <c r="B7" s="156" t="s">
        <v>71</v>
      </c>
      <c r="C7" s="20" t="s">
        <v>67</v>
      </c>
      <c r="D7" s="23">
        <f>5447.55+1084.8</f>
        <v>6532.35</v>
      </c>
      <c r="E7" s="22">
        <f>2302+305</f>
        <v>2607</v>
      </c>
      <c r="F7" s="23">
        <v>1056</v>
      </c>
      <c r="G7" s="23">
        <f>543.43+1525</f>
        <v>2068.4299999999998</v>
      </c>
      <c r="H7" s="23">
        <v>661.14</v>
      </c>
      <c r="I7" s="24">
        <f>SUM(D7:H7)</f>
        <v>12924.92</v>
      </c>
    </row>
    <row r="8" spans="1:9" ht="20.100000000000001" customHeight="1" x14ac:dyDescent="0.2">
      <c r="A8" s="358">
        <v>5</v>
      </c>
      <c r="B8" s="163" t="s">
        <v>336</v>
      </c>
      <c r="C8" s="20" t="s">
        <v>73</v>
      </c>
      <c r="D8" s="23">
        <f>15+4</f>
        <v>19</v>
      </c>
      <c r="E8" s="171">
        <f>4+9</f>
        <v>13</v>
      </c>
      <c r="F8" s="23">
        <f>2</f>
        <v>2</v>
      </c>
      <c r="G8" s="23">
        <f>4+2</f>
        <v>6</v>
      </c>
      <c r="H8" s="169">
        <f>0</f>
        <v>0</v>
      </c>
      <c r="I8" s="24">
        <f t="shared" ref="I8:I9" si="0">SUM(D8:H8)</f>
        <v>40</v>
      </c>
    </row>
    <row r="9" spans="1:9" ht="20.100000000000001" customHeight="1" x14ac:dyDescent="0.2">
      <c r="A9" s="359"/>
      <c r="B9" s="163" t="s">
        <v>337</v>
      </c>
      <c r="C9" s="20" t="s">
        <v>73</v>
      </c>
      <c r="D9" s="23">
        <v>22</v>
      </c>
      <c r="E9" s="23">
        <v>6</v>
      </c>
      <c r="F9" s="23">
        <v>8</v>
      </c>
      <c r="G9" s="23">
        <v>6</v>
      </c>
      <c r="H9" s="23">
        <v>2</v>
      </c>
      <c r="I9" s="24">
        <f t="shared" si="0"/>
        <v>44</v>
      </c>
    </row>
    <row r="10" spans="1:9" ht="19.5" customHeight="1" x14ac:dyDescent="0.2">
      <c r="A10" s="358">
        <v>6</v>
      </c>
      <c r="B10" s="360" t="s">
        <v>335</v>
      </c>
      <c r="C10" s="20" t="s">
        <v>166</v>
      </c>
      <c r="D10" s="23">
        <f>9+2</f>
        <v>11</v>
      </c>
      <c r="E10" s="171">
        <f>2.5+4</f>
        <v>6.5</v>
      </c>
      <c r="F10" s="23">
        <f>22250</f>
        <v>22250</v>
      </c>
      <c r="G10" s="23">
        <f>15+2</f>
        <v>17</v>
      </c>
      <c r="H10" s="23">
        <f>0.5</f>
        <v>0.5</v>
      </c>
      <c r="I10" s="24">
        <f t="shared" ref="I10:I40" si="1">SUM(D10:H10)</f>
        <v>22285</v>
      </c>
    </row>
    <row r="11" spans="1:9" ht="19.5" customHeight="1" x14ac:dyDescent="0.2">
      <c r="A11" s="359"/>
      <c r="B11" s="361"/>
      <c r="C11" s="20" t="s">
        <v>73</v>
      </c>
      <c r="D11" s="23">
        <f>4+2</f>
        <v>6</v>
      </c>
      <c r="E11" s="171">
        <f>2+2</f>
        <v>4</v>
      </c>
      <c r="F11" s="23">
        <v>5</v>
      </c>
      <c r="G11" s="23">
        <f>1+2</f>
        <v>3</v>
      </c>
      <c r="H11" s="23">
        <v>3</v>
      </c>
      <c r="I11" s="24">
        <f t="shared" si="1"/>
        <v>21</v>
      </c>
    </row>
    <row r="12" spans="1:9" ht="20.100000000000001" customHeight="1" x14ac:dyDescent="0.2">
      <c r="A12" s="154">
        <v>7</v>
      </c>
      <c r="B12" s="156" t="s">
        <v>96</v>
      </c>
      <c r="C12" s="20" t="s">
        <v>97</v>
      </c>
      <c r="D12" s="169">
        <v>0</v>
      </c>
      <c r="E12" s="170">
        <v>0</v>
      </c>
      <c r="F12" s="169">
        <v>0</v>
      </c>
      <c r="G12" s="23">
        <f>450+130</f>
        <v>580</v>
      </c>
      <c r="H12" s="169">
        <v>0</v>
      </c>
      <c r="I12" s="24">
        <f t="shared" si="1"/>
        <v>580</v>
      </c>
    </row>
    <row r="13" spans="1:9" ht="20.100000000000001" customHeight="1" x14ac:dyDescent="0.2">
      <c r="A13" s="154">
        <v>8</v>
      </c>
      <c r="B13" s="156" t="s">
        <v>72</v>
      </c>
      <c r="C13" s="20" t="s">
        <v>73</v>
      </c>
      <c r="D13" s="23">
        <v>2</v>
      </c>
      <c r="E13" s="22">
        <v>3</v>
      </c>
      <c r="F13" s="169">
        <v>0</v>
      </c>
      <c r="G13" s="169">
        <v>0</v>
      </c>
      <c r="H13" s="23">
        <v>1</v>
      </c>
      <c r="I13" s="24">
        <f t="shared" si="1"/>
        <v>6</v>
      </c>
    </row>
    <row r="14" spans="1:9" ht="20.100000000000001" customHeight="1" x14ac:dyDescent="0.2">
      <c r="A14" s="154">
        <v>9</v>
      </c>
      <c r="B14" s="156" t="s">
        <v>74</v>
      </c>
      <c r="C14" s="20" t="s">
        <v>73</v>
      </c>
      <c r="D14" s="23">
        <v>14</v>
      </c>
      <c r="E14" s="22">
        <v>4</v>
      </c>
      <c r="F14" s="23">
        <v>6</v>
      </c>
      <c r="G14" s="23">
        <v>7</v>
      </c>
      <c r="H14" s="23">
        <v>1</v>
      </c>
      <c r="I14" s="24">
        <f t="shared" si="1"/>
        <v>32</v>
      </c>
    </row>
    <row r="15" spans="1:9" ht="20.100000000000001" customHeight="1" x14ac:dyDescent="0.2">
      <c r="A15" s="154">
        <v>10</v>
      </c>
      <c r="B15" s="156" t="s">
        <v>332</v>
      </c>
      <c r="C15" s="20" t="s">
        <v>73</v>
      </c>
      <c r="D15" s="23">
        <f>41+5</f>
        <v>46</v>
      </c>
      <c r="E15" s="171">
        <f>9+9</f>
        <v>18</v>
      </c>
      <c r="F15" s="23">
        <v>14</v>
      </c>
      <c r="G15" s="23">
        <f>7+5</f>
        <v>12</v>
      </c>
      <c r="H15" s="23">
        <v>2</v>
      </c>
      <c r="I15" s="24">
        <f t="shared" si="1"/>
        <v>92</v>
      </c>
    </row>
    <row r="16" spans="1:9" ht="20.100000000000001" customHeight="1" x14ac:dyDescent="0.2">
      <c r="A16" s="154">
        <v>11</v>
      </c>
      <c r="B16" s="156" t="s">
        <v>69</v>
      </c>
      <c r="C16" s="20" t="s">
        <v>67</v>
      </c>
      <c r="D16" s="21">
        <v>993.3</v>
      </c>
      <c r="E16" s="25">
        <v>322.45999999999998</v>
      </c>
      <c r="F16" s="23">
        <v>290.88</v>
      </c>
      <c r="G16" s="23">
        <v>140.52000000000001</v>
      </c>
      <c r="H16" s="23">
        <v>38.4</v>
      </c>
      <c r="I16" s="24">
        <f t="shared" si="1"/>
        <v>1785.56</v>
      </c>
    </row>
    <row r="17" spans="1:9" ht="20.100000000000001" customHeight="1" x14ac:dyDescent="0.2">
      <c r="A17" s="154">
        <v>12</v>
      </c>
      <c r="B17" s="156" t="s">
        <v>80</v>
      </c>
      <c r="C17" s="20" t="s">
        <v>73</v>
      </c>
      <c r="D17" s="23">
        <v>9</v>
      </c>
      <c r="E17" s="169">
        <v>0</v>
      </c>
      <c r="F17" s="23">
        <v>1</v>
      </c>
      <c r="G17" s="23">
        <v>2</v>
      </c>
      <c r="H17" s="23">
        <v>1</v>
      </c>
      <c r="I17" s="24">
        <f t="shared" si="1"/>
        <v>13</v>
      </c>
    </row>
    <row r="18" spans="1:9" ht="20.100000000000001" customHeight="1" x14ac:dyDescent="0.2">
      <c r="A18" s="154">
        <v>13</v>
      </c>
      <c r="B18" s="156" t="s">
        <v>75</v>
      </c>
      <c r="C18" s="20" t="s">
        <v>73</v>
      </c>
      <c r="D18" s="169">
        <v>0</v>
      </c>
      <c r="E18" s="169">
        <v>0</v>
      </c>
      <c r="F18" s="23">
        <v>5</v>
      </c>
      <c r="G18" s="169">
        <v>0</v>
      </c>
      <c r="H18" s="169">
        <v>0</v>
      </c>
      <c r="I18" s="24">
        <f t="shared" si="1"/>
        <v>5</v>
      </c>
    </row>
    <row r="19" spans="1:9" ht="20.100000000000001" customHeight="1" x14ac:dyDescent="0.2">
      <c r="A19" s="154">
        <v>14</v>
      </c>
      <c r="B19" s="156" t="s">
        <v>77</v>
      </c>
      <c r="C19" s="20" t="s">
        <v>73</v>
      </c>
      <c r="D19" s="23">
        <v>2</v>
      </c>
      <c r="E19" s="169">
        <v>0</v>
      </c>
      <c r="F19" s="169">
        <v>0</v>
      </c>
      <c r="G19" s="169">
        <v>0</v>
      </c>
      <c r="H19" s="169">
        <v>0</v>
      </c>
      <c r="I19" s="24">
        <f t="shared" si="1"/>
        <v>2</v>
      </c>
    </row>
    <row r="20" spans="1:9" ht="20.100000000000001" customHeight="1" x14ac:dyDescent="0.2">
      <c r="A20" s="154">
        <v>15</v>
      </c>
      <c r="B20" s="156" t="s">
        <v>76</v>
      </c>
      <c r="C20" s="20" t="s">
        <v>73</v>
      </c>
      <c r="D20" s="23">
        <v>17</v>
      </c>
      <c r="E20" s="22">
        <v>4</v>
      </c>
      <c r="F20" s="169">
        <v>0</v>
      </c>
      <c r="G20" s="23">
        <v>2</v>
      </c>
      <c r="H20" s="23">
        <v>1</v>
      </c>
      <c r="I20" s="24">
        <f t="shared" si="1"/>
        <v>24</v>
      </c>
    </row>
    <row r="21" spans="1:9" ht="20.100000000000001" customHeight="1" x14ac:dyDescent="0.2">
      <c r="A21" s="154">
        <v>16</v>
      </c>
      <c r="B21" s="156" t="s">
        <v>78</v>
      </c>
      <c r="C21" s="20" t="s">
        <v>73</v>
      </c>
      <c r="D21" s="169">
        <v>0</v>
      </c>
      <c r="E21" s="169">
        <v>0</v>
      </c>
      <c r="F21" s="23">
        <v>3</v>
      </c>
      <c r="G21" s="169">
        <v>0</v>
      </c>
      <c r="H21" s="169">
        <v>0</v>
      </c>
      <c r="I21" s="24">
        <f t="shared" si="1"/>
        <v>3</v>
      </c>
    </row>
    <row r="22" spans="1:9" ht="20.100000000000001" customHeight="1" x14ac:dyDescent="0.2">
      <c r="A22" s="154">
        <v>17</v>
      </c>
      <c r="B22" s="156" t="s">
        <v>79</v>
      </c>
      <c r="C22" s="20" t="s">
        <v>73</v>
      </c>
      <c r="D22" s="23">
        <v>20</v>
      </c>
      <c r="E22" s="22">
        <v>6</v>
      </c>
      <c r="F22" s="169">
        <v>0</v>
      </c>
      <c r="G22" s="23">
        <v>2</v>
      </c>
      <c r="H22" s="23">
        <v>2</v>
      </c>
      <c r="I22" s="24">
        <f t="shared" si="1"/>
        <v>30</v>
      </c>
    </row>
    <row r="23" spans="1:9" ht="20.100000000000001" customHeight="1" x14ac:dyDescent="0.2">
      <c r="A23" s="154">
        <v>18</v>
      </c>
      <c r="B23" s="156" t="s">
        <v>81</v>
      </c>
      <c r="C23" s="20" t="s">
        <v>67</v>
      </c>
      <c r="D23" s="23">
        <f>78.02+8</f>
        <v>86.02</v>
      </c>
      <c r="E23" s="169">
        <v>0</v>
      </c>
      <c r="F23" s="23">
        <v>219</v>
      </c>
      <c r="G23" s="169">
        <v>0</v>
      </c>
      <c r="H23" s="169">
        <v>0</v>
      </c>
      <c r="I23" s="24">
        <f t="shared" si="1"/>
        <v>305.02</v>
      </c>
    </row>
    <row r="24" spans="1:9" ht="20.100000000000001" customHeight="1" x14ac:dyDescent="0.2">
      <c r="A24" s="154">
        <v>19</v>
      </c>
      <c r="B24" s="156" t="s">
        <v>163</v>
      </c>
      <c r="C24" s="20" t="s">
        <v>166</v>
      </c>
      <c r="D24" s="23">
        <v>59</v>
      </c>
      <c r="E24" s="23">
        <v>20</v>
      </c>
      <c r="F24" s="23">
        <v>50</v>
      </c>
      <c r="G24" s="23">
        <v>10</v>
      </c>
      <c r="H24" s="23">
        <v>6</v>
      </c>
      <c r="I24" s="24">
        <f t="shared" si="1"/>
        <v>145</v>
      </c>
    </row>
    <row r="25" spans="1:9" ht="20.100000000000001" customHeight="1" x14ac:dyDescent="0.2">
      <c r="A25" s="154">
        <v>20</v>
      </c>
      <c r="B25" s="156" t="s">
        <v>82</v>
      </c>
      <c r="C25" s="20" t="s">
        <v>73</v>
      </c>
      <c r="D25" s="23">
        <v>2</v>
      </c>
      <c r="E25" s="22">
        <v>1</v>
      </c>
      <c r="F25" s="23">
        <v>1</v>
      </c>
      <c r="G25" s="23">
        <v>2</v>
      </c>
      <c r="H25" s="23">
        <v>1</v>
      </c>
      <c r="I25" s="24">
        <f t="shared" si="1"/>
        <v>7</v>
      </c>
    </row>
    <row r="26" spans="1:9" ht="20.100000000000001" customHeight="1" x14ac:dyDescent="0.2">
      <c r="A26" s="154">
        <v>21</v>
      </c>
      <c r="B26" s="156" t="s">
        <v>83</v>
      </c>
      <c r="C26" s="20" t="s">
        <v>73</v>
      </c>
      <c r="D26" s="23">
        <v>162</v>
      </c>
      <c r="E26" s="22">
        <f>37+17</f>
        <v>54</v>
      </c>
      <c r="F26" s="23">
        <v>56</v>
      </c>
      <c r="G26" s="23">
        <f>19+57</f>
        <v>76</v>
      </c>
      <c r="H26" s="23">
        <v>22</v>
      </c>
      <c r="I26" s="24">
        <f t="shared" si="1"/>
        <v>370</v>
      </c>
    </row>
    <row r="27" spans="1:9" ht="20.100000000000001" customHeight="1" x14ac:dyDescent="0.2">
      <c r="A27" s="154">
        <v>22</v>
      </c>
      <c r="B27" s="156" t="s">
        <v>89</v>
      </c>
      <c r="C27" s="20" t="s">
        <v>73</v>
      </c>
      <c r="D27" s="23">
        <v>24</v>
      </c>
      <c r="E27" s="22">
        <v>6</v>
      </c>
      <c r="F27" s="169">
        <v>0</v>
      </c>
      <c r="G27" s="169">
        <v>0</v>
      </c>
      <c r="H27" s="169">
        <v>0</v>
      </c>
      <c r="I27" s="24">
        <f t="shared" si="1"/>
        <v>30</v>
      </c>
    </row>
    <row r="28" spans="1:9" ht="20.100000000000001" customHeight="1" x14ac:dyDescent="0.2">
      <c r="A28" s="154">
        <v>23</v>
      </c>
      <c r="B28" s="156" t="s">
        <v>84</v>
      </c>
      <c r="C28" s="20" t="s">
        <v>73</v>
      </c>
      <c r="D28" s="23">
        <v>8</v>
      </c>
      <c r="E28" s="22">
        <v>23</v>
      </c>
      <c r="F28" s="169">
        <v>0</v>
      </c>
      <c r="G28" s="169">
        <v>0</v>
      </c>
      <c r="H28" s="169">
        <v>0</v>
      </c>
      <c r="I28" s="24">
        <f t="shared" si="1"/>
        <v>31</v>
      </c>
    </row>
    <row r="29" spans="1:9" ht="20.100000000000001" customHeight="1" x14ac:dyDescent="0.2">
      <c r="A29" s="154">
        <v>24</v>
      </c>
      <c r="B29" s="156" t="s">
        <v>85</v>
      </c>
      <c r="C29" s="20" t="s">
        <v>73</v>
      </c>
      <c r="D29" s="23">
        <v>8</v>
      </c>
      <c r="E29" s="22">
        <v>9</v>
      </c>
      <c r="F29" s="169">
        <v>0</v>
      </c>
      <c r="G29" s="169">
        <v>0</v>
      </c>
      <c r="H29" s="169">
        <v>0</v>
      </c>
      <c r="I29" s="24">
        <f t="shared" si="1"/>
        <v>17</v>
      </c>
    </row>
    <row r="30" spans="1:9" ht="20.100000000000001" customHeight="1" x14ac:dyDescent="0.2">
      <c r="A30" s="154">
        <v>25</v>
      </c>
      <c r="B30" s="156" t="s">
        <v>86</v>
      </c>
      <c r="C30" s="20" t="s">
        <v>73</v>
      </c>
      <c r="D30" s="23">
        <v>12</v>
      </c>
      <c r="E30" s="22">
        <v>26</v>
      </c>
      <c r="F30" s="23">
        <v>4</v>
      </c>
      <c r="G30" s="23">
        <v>4</v>
      </c>
      <c r="H30" s="169">
        <v>0</v>
      </c>
      <c r="I30" s="24">
        <f t="shared" si="1"/>
        <v>46</v>
      </c>
    </row>
    <row r="31" spans="1:9" ht="20.100000000000001" customHeight="1" x14ac:dyDescent="0.2">
      <c r="A31" s="154">
        <v>26</v>
      </c>
      <c r="B31" s="156" t="s">
        <v>87</v>
      </c>
      <c r="C31" s="20" t="s">
        <v>73</v>
      </c>
      <c r="D31" s="23">
        <v>472</v>
      </c>
      <c r="E31" s="22">
        <v>15</v>
      </c>
      <c r="F31" s="23">
        <v>172</v>
      </c>
      <c r="G31" s="23">
        <v>96</v>
      </c>
      <c r="H31" s="169">
        <v>0</v>
      </c>
      <c r="I31" s="24">
        <f t="shared" si="1"/>
        <v>755</v>
      </c>
    </row>
    <row r="32" spans="1:9" ht="20.100000000000001" customHeight="1" x14ac:dyDescent="0.2">
      <c r="A32" s="154">
        <v>27</v>
      </c>
      <c r="B32" s="156" t="s">
        <v>88</v>
      </c>
      <c r="C32" s="20" t="s">
        <v>73</v>
      </c>
      <c r="D32" s="23">
        <v>38</v>
      </c>
      <c r="E32" s="22">
        <v>19</v>
      </c>
      <c r="F32" s="169">
        <v>0</v>
      </c>
      <c r="G32" s="23">
        <v>65</v>
      </c>
      <c r="H32" s="169">
        <v>0</v>
      </c>
      <c r="I32" s="24">
        <f t="shared" si="1"/>
        <v>122</v>
      </c>
    </row>
    <row r="33" spans="1:9" ht="20.100000000000001" customHeight="1" x14ac:dyDescent="0.2">
      <c r="A33" s="154">
        <v>28</v>
      </c>
      <c r="B33" s="156" t="s">
        <v>333</v>
      </c>
      <c r="C33" s="20" t="s">
        <v>73</v>
      </c>
      <c r="D33" s="23">
        <v>3</v>
      </c>
      <c r="E33" s="171">
        <v>2</v>
      </c>
      <c r="F33" s="169">
        <v>0</v>
      </c>
      <c r="G33" s="23">
        <v>1</v>
      </c>
      <c r="H33" s="169">
        <v>0</v>
      </c>
      <c r="I33" s="24">
        <f t="shared" si="1"/>
        <v>6</v>
      </c>
    </row>
    <row r="34" spans="1:9" ht="20.100000000000001" customHeight="1" x14ac:dyDescent="0.2">
      <c r="A34" s="154">
        <v>29</v>
      </c>
      <c r="B34" s="156" t="s">
        <v>90</v>
      </c>
      <c r="C34" s="20" t="s">
        <v>73</v>
      </c>
      <c r="D34" s="23">
        <v>16</v>
      </c>
      <c r="E34" s="22">
        <v>1</v>
      </c>
      <c r="F34" s="23">
        <v>2</v>
      </c>
      <c r="G34" s="23">
        <f>3+2</f>
        <v>5</v>
      </c>
      <c r="H34" s="23">
        <v>7</v>
      </c>
      <c r="I34" s="24">
        <f t="shared" si="1"/>
        <v>31</v>
      </c>
    </row>
    <row r="35" spans="1:9" ht="20.100000000000001" customHeight="1" x14ac:dyDescent="0.2">
      <c r="A35" s="154">
        <v>30</v>
      </c>
      <c r="B35" s="156" t="s">
        <v>91</v>
      </c>
      <c r="C35" s="20" t="s">
        <v>73</v>
      </c>
      <c r="D35" s="23">
        <f>175+13</f>
        <v>188</v>
      </c>
      <c r="E35" s="22">
        <f>33+19</f>
        <v>52</v>
      </c>
      <c r="F35" s="23">
        <v>35</v>
      </c>
      <c r="G35" s="23">
        <f>38+13</f>
        <v>51</v>
      </c>
      <c r="H35" s="23">
        <v>14</v>
      </c>
      <c r="I35" s="24">
        <f t="shared" si="1"/>
        <v>340</v>
      </c>
    </row>
    <row r="36" spans="1:9" ht="20.100000000000001" customHeight="1" x14ac:dyDescent="0.2">
      <c r="A36" s="154">
        <v>31</v>
      </c>
      <c r="B36" s="156" t="s">
        <v>92</v>
      </c>
      <c r="C36" s="20" t="s">
        <v>73</v>
      </c>
      <c r="D36" s="23">
        <v>4</v>
      </c>
      <c r="E36" s="169">
        <v>0</v>
      </c>
      <c r="F36" s="23">
        <v>1</v>
      </c>
      <c r="G36" s="23">
        <f>1+1</f>
        <v>2</v>
      </c>
      <c r="H36" s="23">
        <v>2</v>
      </c>
      <c r="I36" s="24">
        <f t="shared" si="1"/>
        <v>9</v>
      </c>
    </row>
    <row r="37" spans="1:9" ht="20.100000000000001" customHeight="1" x14ac:dyDescent="0.2">
      <c r="A37" s="154">
        <v>32</v>
      </c>
      <c r="B37" s="156" t="s">
        <v>331</v>
      </c>
      <c r="C37" s="20" t="s">
        <v>73</v>
      </c>
      <c r="D37" s="23">
        <f>46+5</f>
        <v>51</v>
      </c>
      <c r="E37" s="171">
        <f>10+9</f>
        <v>19</v>
      </c>
      <c r="F37" s="23">
        <v>15</v>
      </c>
      <c r="G37" s="23">
        <f>12</f>
        <v>12</v>
      </c>
      <c r="H37" s="168">
        <v>2</v>
      </c>
      <c r="I37" s="24">
        <f t="shared" si="1"/>
        <v>99</v>
      </c>
    </row>
    <row r="38" spans="1:9" ht="20.100000000000001" customHeight="1" x14ac:dyDescent="0.2">
      <c r="A38" s="154">
        <v>33</v>
      </c>
      <c r="B38" s="156" t="s">
        <v>93</v>
      </c>
      <c r="C38" s="20" t="s">
        <v>73</v>
      </c>
      <c r="D38" s="23">
        <v>6</v>
      </c>
      <c r="E38" s="22">
        <v>3</v>
      </c>
      <c r="F38" s="23">
        <v>5</v>
      </c>
      <c r="G38" s="23">
        <f>0+1</f>
        <v>1</v>
      </c>
      <c r="H38" s="169">
        <v>0</v>
      </c>
      <c r="I38" s="24">
        <f t="shared" si="1"/>
        <v>15</v>
      </c>
    </row>
    <row r="39" spans="1:9" ht="20.100000000000001" customHeight="1" x14ac:dyDescent="0.2">
      <c r="A39" s="154">
        <v>34</v>
      </c>
      <c r="B39" s="156" t="s">
        <v>94</v>
      </c>
      <c r="C39" s="20" t="s">
        <v>73</v>
      </c>
      <c r="D39" s="23">
        <v>1341</v>
      </c>
      <c r="E39" s="22">
        <f>131+19</f>
        <v>150</v>
      </c>
      <c r="F39" s="23">
        <v>244</v>
      </c>
      <c r="G39" s="23">
        <f>267+54</f>
        <v>321</v>
      </c>
      <c r="H39" s="23">
        <v>60</v>
      </c>
      <c r="I39" s="24">
        <f t="shared" si="1"/>
        <v>2116</v>
      </c>
    </row>
    <row r="40" spans="1:9" ht="20.100000000000001" customHeight="1" x14ac:dyDescent="0.2">
      <c r="A40" s="154">
        <v>35</v>
      </c>
      <c r="B40" s="156" t="s">
        <v>95</v>
      </c>
      <c r="C40" s="20" t="s">
        <v>73</v>
      </c>
      <c r="D40" s="23">
        <f>64+10</f>
        <v>74</v>
      </c>
      <c r="E40" s="22">
        <v>22</v>
      </c>
      <c r="F40" s="23">
        <v>29</v>
      </c>
      <c r="G40" s="23">
        <f>8+9</f>
        <v>17</v>
      </c>
      <c r="H40" s="23">
        <v>6</v>
      </c>
      <c r="I40" s="24">
        <f t="shared" si="1"/>
        <v>148</v>
      </c>
    </row>
  </sheetData>
  <sortState ref="A4:I36">
    <sortCondition ref="B4:B36"/>
  </sortState>
  <mergeCells count="9">
    <mergeCell ref="A10:A11"/>
    <mergeCell ref="A8:A9"/>
    <mergeCell ref="B10:B11"/>
    <mergeCell ref="A1:I1"/>
    <mergeCell ref="A2:A3"/>
    <mergeCell ref="B2:B3"/>
    <mergeCell ref="C2:C3"/>
    <mergeCell ref="D2:H2"/>
    <mergeCell ref="I2:I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1"/>
  <sheetViews>
    <sheetView topLeftCell="A4" workbookViewId="0">
      <selection activeCell="A33" sqref="A33"/>
    </sheetView>
  </sheetViews>
  <sheetFormatPr defaultRowHeight="12.75" x14ac:dyDescent="0.2"/>
  <cols>
    <col min="1" max="1" width="158" customWidth="1"/>
    <col min="257" max="257" width="158" customWidth="1"/>
    <col min="513" max="513" width="158" customWidth="1"/>
    <col min="769" max="769" width="158" customWidth="1"/>
    <col min="1025" max="1025" width="158" customWidth="1"/>
    <col min="1281" max="1281" width="158" customWidth="1"/>
    <col min="1537" max="1537" width="158" customWidth="1"/>
    <col min="1793" max="1793" width="158" customWidth="1"/>
    <col min="2049" max="2049" width="158" customWidth="1"/>
    <col min="2305" max="2305" width="158" customWidth="1"/>
    <col min="2561" max="2561" width="158" customWidth="1"/>
    <col min="2817" max="2817" width="158" customWidth="1"/>
    <col min="3073" max="3073" width="158" customWidth="1"/>
    <col min="3329" max="3329" width="158" customWidth="1"/>
    <col min="3585" max="3585" width="158" customWidth="1"/>
    <col min="3841" max="3841" width="158" customWidth="1"/>
    <col min="4097" max="4097" width="158" customWidth="1"/>
    <col min="4353" max="4353" width="158" customWidth="1"/>
    <col min="4609" max="4609" width="158" customWidth="1"/>
    <col min="4865" max="4865" width="158" customWidth="1"/>
    <col min="5121" max="5121" width="158" customWidth="1"/>
    <col min="5377" max="5377" width="158" customWidth="1"/>
    <col min="5633" max="5633" width="158" customWidth="1"/>
    <col min="5889" max="5889" width="158" customWidth="1"/>
    <col min="6145" max="6145" width="158" customWidth="1"/>
    <col min="6401" max="6401" width="158" customWidth="1"/>
    <col min="6657" max="6657" width="158" customWidth="1"/>
    <col min="6913" max="6913" width="158" customWidth="1"/>
    <col min="7169" max="7169" width="158" customWidth="1"/>
    <col min="7425" max="7425" width="158" customWidth="1"/>
    <col min="7681" max="7681" width="158" customWidth="1"/>
    <col min="7937" max="7937" width="158" customWidth="1"/>
    <col min="8193" max="8193" width="158" customWidth="1"/>
    <col min="8449" max="8449" width="158" customWidth="1"/>
    <col min="8705" max="8705" width="158" customWidth="1"/>
    <col min="8961" max="8961" width="158" customWidth="1"/>
    <col min="9217" max="9217" width="158" customWidth="1"/>
    <col min="9473" max="9473" width="158" customWidth="1"/>
    <col min="9729" max="9729" width="158" customWidth="1"/>
    <col min="9985" max="9985" width="158" customWidth="1"/>
    <col min="10241" max="10241" width="158" customWidth="1"/>
    <col min="10497" max="10497" width="158" customWidth="1"/>
    <col min="10753" max="10753" width="158" customWidth="1"/>
    <col min="11009" max="11009" width="158" customWidth="1"/>
    <col min="11265" max="11265" width="158" customWidth="1"/>
    <col min="11521" max="11521" width="158" customWidth="1"/>
    <col min="11777" max="11777" width="158" customWidth="1"/>
    <col min="12033" max="12033" width="158" customWidth="1"/>
    <col min="12289" max="12289" width="158" customWidth="1"/>
    <col min="12545" max="12545" width="158" customWidth="1"/>
    <col min="12801" max="12801" width="158" customWidth="1"/>
    <col min="13057" max="13057" width="158" customWidth="1"/>
    <col min="13313" max="13313" width="158" customWidth="1"/>
    <col min="13569" max="13569" width="158" customWidth="1"/>
    <col min="13825" max="13825" width="158" customWidth="1"/>
    <col min="14081" max="14081" width="158" customWidth="1"/>
    <col min="14337" max="14337" width="158" customWidth="1"/>
    <col min="14593" max="14593" width="158" customWidth="1"/>
    <col min="14849" max="14849" width="158" customWidth="1"/>
    <col min="15105" max="15105" width="158" customWidth="1"/>
    <col min="15361" max="15361" width="158" customWidth="1"/>
    <col min="15617" max="15617" width="158" customWidth="1"/>
    <col min="15873" max="15873" width="158" customWidth="1"/>
    <col min="16129" max="16129" width="158" customWidth="1"/>
  </cols>
  <sheetData>
    <row r="2" spans="1:1" ht="14.25" x14ac:dyDescent="0.2">
      <c r="A2" s="172" t="s">
        <v>349</v>
      </c>
    </row>
    <row r="3" spans="1:1" ht="14.25" x14ac:dyDescent="0.2">
      <c r="A3" s="172" t="s">
        <v>350</v>
      </c>
    </row>
    <row r="4" spans="1:1" ht="51" customHeight="1" x14ac:dyDescent="0.2">
      <c r="A4" s="173" t="s">
        <v>351</v>
      </c>
    </row>
    <row r="5" spans="1:1" ht="44.25" customHeight="1" x14ac:dyDescent="0.2">
      <c r="A5" s="174" t="s">
        <v>352</v>
      </c>
    </row>
    <row r="7" spans="1:1" ht="15" x14ac:dyDescent="0.2">
      <c r="A7" s="173" t="s">
        <v>353</v>
      </c>
    </row>
    <row r="8" spans="1:1" ht="59.25" customHeight="1" x14ac:dyDescent="0.2">
      <c r="A8" s="173" t="s">
        <v>354</v>
      </c>
    </row>
    <row r="10" spans="1:1" ht="30" x14ac:dyDescent="0.2">
      <c r="A10" s="173" t="s">
        <v>355</v>
      </c>
    </row>
    <row r="12" spans="1:1" ht="30" x14ac:dyDescent="0.2">
      <c r="A12" s="173" t="s">
        <v>356</v>
      </c>
    </row>
    <row r="14" spans="1:1" ht="15" x14ac:dyDescent="0.2">
      <c r="A14" s="173" t="s">
        <v>367</v>
      </c>
    </row>
    <row r="16" spans="1:1" ht="15" x14ac:dyDescent="0.2">
      <c r="A16" s="173" t="s">
        <v>357</v>
      </c>
    </row>
    <row r="18" spans="1:1" ht="15" x14ac:dyDescent="0.25">
      <c r="A18" s="175" t="s">
        <v>358</v>
      </c>
    </row>
    <row r="20" spans="1:1" ht="15" x14ac:dyDescent="0.2">
      <c r="A20" s="173" t="s">
        <v>359</v>
      </c>
    </row>
    <row r="22" spans="1:1" ht="30" x14ac:dyDescent="0.2">
      <c r="A22" s="173" t="s">
        <v>360</v>
      </c>
    </row>
    <row r="24" spans="1:1" ht="15" x14ac:dyDescent="0.2">
      <c r="A24" s="173" t="s">
        <v>361</v>
      </c>
    </row>
    <row r="26" spans="1:1" ht="53.25" customHeight="1" x14ac:dyDescent="0.2">
      <c r="A26" s="174" t="s">
        <v>362</v>
      </c>
    </row>
    <row r="27" spans="1:1" ht="13.5" thickBot="1" x14ac:dyDescent="0.25"/>
    <row r="28" spans="1:1" x14ac:dyDescent="0.2">
      <c r="A28" s="362" t="s">
        <v>363</v>
      </c>
    </row>
    <row r="29" spans="1:1" x14ac:dyDescent="0.2">
      <c r="A29" s="363"/>
    </row>
    <row r="30" spans="1:1" ht="13.5" thickBot="1" x14ac:dyDescent="0.25">
      <c r="A30" s="364"/>
    </row>
    <row r="31" spans="1:1" ht="15" x14ac:dyDescent="0.2">
      <c r="A31" s="173"/>
    </row>
    <row r="32" spans="1:1" ht="15" x14ac:dyDescent="0.2">
      <c r="A32" s="174"/>
    </row>
    <row r="33" spans="1:1" ht="15" x14ac:dyDescent="0.2">
      <c r="A33" s="176"/>
    </row>
    <row r="34" spans="1:1" ht="15" x14ac:dyDescent="0.2">
      <c r="A34" s="177"/>
    </row>
    <row r="35" spans="1:1" ht="15" x14ac:dyDescent="0.2">
      <c r="A35" s="177"/>
    </row>
    <row r="36" spans="1:1" ht="15" x14ac:dyDescent="0.2">
      <c r="A36" s="177"/>
    </row>
    <row r="37" spans="1:1" ht="15" x14ac:dyDescent="0.2">
      <c r="A37" s="177" t="s">
        <v>369</v>
      </c>
    </row>
    <row r="38" spans="1:1" ht="15" x14ac:dyDescent="0.2">
      <c r="A38" s="177"/>
    </row>
    <row r="39" spans="1:1" ht="15" x14ac:dyDescent="0.2">
      <c r="A39" s="176" t="s">
        <v>364</v>
      </c>
    </row>
    <row r="40" spans="1:1" ht="15" x14ac:dyDescent="0.2">
      <c r="A40" s="176" t="s">
        <v>365</v>
      </c>
    </row>
    <row r="41" spans="1:1" ht="15" x14ac:dyDescent="0.2">
      <c r="A41" s="176" t="s">
        <v>366</v>
      </c>
    </row>
  </sheetData>
  <mergeCells count="1">
    <mergeCell ref="A28:A30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60"/>
  <sheetViews>
    <sheetView showGridLines="0" tabSelected="1" view="pageBreakPreview" topLeftCell="A43" zoomScaleSheetLayoutView="100" workbookViewId="0">
      <selection activeCell="I150" sqref="I150"/>
    </sheetView>
  </sheetViews>
  <sheetFormatPr defaultRowHeight="21.95" customHeight="1" x14ac:dyDescent="0.2"/>
  <cols>
    <col min="1" max="1" width="11.7109375" style="11" customWidth="1"/>
    <col min="2" max="2" width="9" style="11" customWidth="1"/>
    <col min="3" max="3" width="13.28515625" style="11" customWidth="1"/>
    <col min="4" max="4" width="12.28515625" style="11" customWidth="1"/>
    <col min="5" max="5" width="12.42578125" style="11" customWidth="1"/>
    <col min="6" max="6" width="11.28515625" style="11" customWidth="1"/>
    <col min="7" max="7" width="16.85546875" style="11" customWidth="1"/>
    <col min="8" max="8" width="10.140625" style="11" customWidth="1"/>
    <col min="9" max="9" width="15" style="111" customWidth="1"/>
    <col min="10" max="10" width="10.7109375" style="11" customWidth="1"/>
    <col min="11" max="11" width="11.140625" style="11" customWidth="1"/>
    <col min="12" max="12" width="7.42578125" style="11" customWidth="1"/>
    <col min="13" max="13" width="6.5703125" style="11" customWidth="1"/>
    <col min="14" max="15" width="9.28515625" style="11" customWidth="1"/>
    <col min="16" max="256" width="9.140625" style="11"/>
    <col min="257" max="257" width="11.7109375" style="11" customWidth="1"/>
    <col min="258" max="258" width="9" style="11" customWidth="1"/>
    <col min="259" max="259" width="13.28515625" style="11" customWidth="1"/>
    <col min="260" max="260" width="12.28515625" style="11" customWidth="1"/>
    <col min="261" max="261" width="12.42578125" style="11" customWidth="1"/>
    <col min="262" max="262" width="11.28515625" style="11" customWidth="1"/>
    <col min="263" max="263" width="16.85546875" style="11" customWidth="1"/>
    <col min="264" max="264" width="10.140625" style="11" customWidth="1"/>
    <col min="265" max="265" width="15" style="11" customWidth="1"/>
    <col min="266" max="266" width="10.7109375" style="11" customWidth="1"/>
    <col min="267" max="267" width="11.140625" style="11" customWidth="1"/>
    <col min="268" max="268" width="7.42578125" style="11" customWidth="1"/>
    <col min="269" max="269" width="6.5703125" style="11" customWidth="1"/>
    <col min="270" max="271" width="9.28515625" style="11" customWidth="1"/>
    <col min="272" max="512" width="9.140625" style="11"/>
    <col min="513" max="513" width="11.7109375" style="11" customWidth="1"/>
    <col min="514" max="514" width="9" style="11" customWidth="1"/>
    <col min="515" max="515" width="13.28515625" style="11" customWidth="1"/>
    <col min="516" max="516" width="12.28515625" style="11" customWidth="1"/>
    <col min="517" max="517" width="12.42578125" style="11" customWidth="1"/>
    <col min="518" max="518" width="11.28515625" style="11" customWidth="1"/>
    <col min="519" max="519" width="16.85546875" style="11" customWidth="1"/>
    <col min="520" max="520" width="10.140625" style="11" customWidth="1"/>
    <col min="521" max="521" width="15" style="11" customWidth="1"/>
    <col min="522" max="522" width="10.7109375" style="11" customWidth="1"/>
    <col min="523" max="523" width="11.140625" style="11" customWidth="1"/>
    <col min="524" max="524" width="7.42578125" style="11" customWidth="1"/>
    <col min="525" max="525" width="6.5703125" style="11" customWidth="1"/>
    <col min="526" max="527" width="9.28515625" style="11" customWidth="1"/>
    <col min="528" max="768" width="9.140625" style="11"/>
    <col min="769" max="769" width="11.7109375" style="11" customWidth="1"/>
    <col min="770" max="770" width="9" style="11" customWidth="1"/>
    <col min="771" max="771" width="13.28515625" style="11" customWidth="1"/>
    <col min="772" max="772" width="12.28515625" style="11" customWidth="1"/>
    <col min="773" max="773" width="12.42578125" style="11" customWidth="1"/>
    <col min="774" max="774" width="11.28515625" style="11" customWidth="1"/>
    <col min="775" max="775" width="16.85546875" style="11" customWidth="1"/>
    <col min="776" max="776" width="10.140625" style="11" customWidth="1"/>
    <col min="777" max="777" width="15" style="11" customWidth="1"/>
    <col min="778" max="778" width="10.7109375" style="11" customWidth="1"/>
    <col min="779" max="779" width="11.140625" style="11" customWidth="1"/>
    <col min="780" max="780" width="7.42578125" style="11" customWidth="1"/>
    <col min="781" max="781" width="6.5703125" style="11" customWidth="1"/>
    <col min="782" max="783" width="9.28515625" style="11" customWidth="1"/>
    <col min="784" max="1024" width="9.140625" style="11"/>
    <col min="1025" max="1025" width="11.7109375" style="11" customWidth="1"/>
    <col min="1026" max="1026" width="9" style="11" customWidth="1"/>
    <col min="1027" max="1027" width="13.28515625" style="11" customWidth="1"/>
    <col min="1028" max="1028" width="12.28515625" style="11" customWidth="1"/>
    <col min="1029" max="1029" width="12.42578125" style="11" customWidth="1"/>
    <col min="1030" max="1030" width="11.28515625" style="11" customWidth="1"/>
    <col min="1031" max="1031" width="16.85546875" style="11" customWidth="1"/>
    <col min="1032" max="1032" width="10.140625" style="11" customWidth="1"/>
    <col min="1033" max="1033" width="15" style="11" customWidth="1"/>
    <col min="1034" max="1034" width="10.7109375" style="11" customWidth="1"/>
    <col min="1035" max="1035" width="11.140625" style="11" customWidth="1"/>
    <col min="1036" max="1036" width="7.42578125" style="11" customWidth="1"/>
    <col min="1037" max="1037" width="6.5703125" style="11" customWidth="1"/>
    <col min="1038" max="1039" width="9.28515625" style="11" customWidth="1"/>
    <col min="1040" max="1280" width="9.140625" style="11"/>
    <col min="1281" max="1281" width="11.7109375" style="11" customWidth="1"/>
    <col min="1282" max="1282" width="9" style="11" customWidth="1"/>
    <col min="1283" max="1283" width="13.28515625" style="11" customWidth="1"/>
    <col min="1284" max="1284" width="12.28515625" style="11" customWidth="1"/>
    <col min="1285" max="1285" width="12.42578125" style="11" customWidth="1"/>
    <col min="1286" max="1286" width="11.28515625" style="11" customWidth="1"/>
    <col min="1287" max="1287" width="16.85546875" style="11" customWidth="1"/>
    <col min="1288" max="1288" width="10.140625" style="11" customWidth="1"/>
    <col min="1289" max="1289" width="15" style="11" customWidth="1"/>
    <col min="1290" max="1290" width="10.7109375" style="11" customWidth="1"/>
    <col min="1291" max="1291" width="11.140625" style="11" customWidth="1"/>
    <col min="1292" max="1292" width="7.42578125" style="11" customWidth="1"/>
    <col min="1293" max="1293" width="6.5703125" style="11" customWidth="1"/>
    <col min="1294" max="1295" width="9.28515625" style="11" customWidth="1"/>
    <col min="1296" max="1536" width="9.140625" style="11"/>
    <col min="1537" max="1537" width="11.7109375" style="11" customWidth="1"/>
    <col min="1538" max="1538" width="9" style="11" customWidth="1"/>
    <col min="1539" max="1539" width="13.28515625" style="11" customWidth="1"/>
    <col min="1540" max="1540" width="12.28515625" style="11" customWidth="1"/>
    <col min="1541" max="1541" width="12.42578125" style="11" customWidth="1"/>
    <col min="1542" max="1542" width="11.28515625" style="11" customWidth="1"/>
    <col min="1543" max="1543" width="16.85546875" style="11" customWidth="1"/>
    <col min="1544" max="1544" width="10.140625" style="11" customWidth="1"/>
    <col min="1545" max="1545" width="15" style="11" customWidth="1"/>
    <col min="1546" max="1546" width="10.7109375" style="11" customWidth="1"/>
    <col min="1547" max="1547" width="11.140625" style="11" customWidth="1"/>
    <col min="1548" max="1548" width="7.42578125" style="11" customWidth="1"/>
    <col min="1549" max="1549" width="6.5703125" style="11" customWidth="1"/>
    <col min="1550" max="1551" width="9.28515625" style="11" customWidth="1"/>
    <col min="1552" max="1792" width="9.140625" style="11"/>
    <col min="1793" max="1793" width="11.7109375" style="11" customWidth="1"/>
    <col min="1794" max="1794" width="9" style="11" customWidth="1"/>
    <col min="1795" max="1795" width="13.28515625" style="11" customWidth="1"/>
    <col min="1796" max="1796" width="12.28515625" style="11" customWidth="1"/>
    <col min="1797" max="1797" width="12.42578125" style="11" customWidth="1"/>
    <col min="1798" max="1798" width="11.28515625" style="11" customWidth="1"/>
    <col min="1799" max="1799" width="16.85546875" style="11" customWidth="1"/>
    <col min="1800" max="1800" width="10.140625" style="11" customWidth="1"/>
    <col min="1801" max="1801" width="15" style="11" customWidth="1"/>
    <col min="1802" max="1802" width="10.7109375" style="11" customWidth="1"/>
    <col min="1803" max="1803" width="11.140625" style="11" customWidth="1"/>
    <col min="1804" max="1804" width="7.42578125" style="11" customWidth="1"/>
    <col min="1805" max="1805" width="6.5703125" style="11" customWidth="1"/>
    <col min="1806" max="1807" width="9.28515625" style="11" customWidth="1"/>
    <col min="1808" max="2048" width="9.140625" style="11"/>
    <col min="2049" max="2049" width="11.7109375" style="11" customWidth="1"/>
    <col min="2050" max="2050" width="9" style="11" customWidth="1"/>
    <col min="2051" max="2051" width="13.28515625" style="11" customWidth="1"/>
    <col min="2052" max="2052" width="12.28515625" style="11" customWidth="1"/>
    <col min="2053" max="2053" width="12.42578125" style="11" customWidth="1"/>
    <col min="2054" max="2054" width="11.28515625" style="11" customWidth="1"/>
    <col min="2055" max="2055" width="16.85546875" style="11" customWidth="1"/>
    <col min="2056" max="2056" width="10.140625" style="11" customWidth="1"/>
    <col min="2057" max="2057" width="15" style="11" customWidth="1"/>
    <col min="2058" max="2058" width="10.7109375" style="11" customWidth="1"/>
    <col min="2059" max="2059" width="11.140625" style="11" customWidth="1"/>
    <col min="2060" max="2060" width="7.42578125" style="11" customWidth="1"/>
    <col min="2061" max="2061" width="6.5703125" style="11" customWidth="1"/>
    <col min="2062" max="2063" width="9.28515625" style="11" customWidth="1"/>
    <col min="2064" max="2304" width="9.140625" style="11"/>
    <col min="2305" max="2305" width="11.7109375" style="11" customWidth="1"/>
    <col min="2306" max="2306" width="9" style="11" customWidth="1"/>
    <col min="2307" max="2307" width="13.28515625" style="11" customWidth="1"/>
    <col min="2308" max="2308" width="12.28515625" style="11" customWidth="1"/>
    <col min="2309" max="2309" width="12.42578125" style="11" customWidth="1"/>
    <col min="2310" max="2310" width="11.28515625" style="11" customWidth="1"/>
    <col min="2311" max="2311" width="16.85546875" style="11" customWidth="1"/>
    <col min="2312" max="2312" width="10.140625" style="11" customWidth="1"/>
    <col min="2313" max="2313" width="15" style="11" customWidth="1"/>
    <col min="2314" max="2314" width="10.7109375" style="11" customWidth="1"/>
    <col min="2315" max="2315" width="11.140625" style="11" customWidth="1"/>
    <col min="2316" max="2316" width="7.42578125" style="11" customWidth="1"/>
    <col min="2317" max="2317" width="6.5703125" style="11" customWidth="1"/>
    <col min="2318" max="2319" width="9.28515625" style="11" customWidth="1"/>
    <col min="2320" max="2560" width="9.140625" style="11"/>
    <col min="2561" max="2561" width="11.7109375" style="11" customWidth="1"/>
    <col min="2562" max="2562" width="9" style="11" customWidth="1"/>
    <col min="2563" max="2563" width="13.28515625" style="11" customWidth="1"/>
    <col min="2564" max="2564" width="12.28515625" style="11" customWidth="1"/>
    <col min="2565" max="2565" width="12.42578125" style="11" customWidth="1"/>
    <col min="2566" max="2566" width="11.28515625" style="11" customWidth="1"/>
    <col min="2567" max="2567" width="16.85546875" style="11" customWidth="1"/>
    <col min="2568" max="2568" width="10.140625" style="11" customWidth="1"/>
    <col min="2569" max="2569" width="15" style="11" customWidth="1"/>
    <col min="2570" max="2570" width="10.7109375" style="11" customWidth="1"/>
    <col min="2571" max="2571" width="11.140625" style="11" customWidth="1"/>
    <col min="2572" max="2572" width="7.42578125" style="11" customWidth="1"/>
    <col min="2573" max="2573" width="6.5703125" style="11" customWidth="1"/>
    <col min="2574" max="2575" width="9.28515625" style="11" customWidth="1"/>
    <col min="2576" max="2816" width="9.140625" style="11"/>
    <col min="2817" max="2817" width="11.7109375" style="11" customWidth="1"/>
    <col min="2818" max="2818" width="9" style="11" customWidth="1"/>
    <col min="2819" max="2819" width="13.28515625" style="11" customWidth="1"/>
    <col min="2820" max="2820" width="12.28515625" style="11" customWidth="1"/>
    <col min="2821" max="2821" width="12.42578125" style="11" customWidth="1"/>
    <col min="2822" max="2822" width="11.28515625" style="11" customWidth="1"/>
    <col min="2823" max="2823" width="16.85546875" style="11" customWidth="1"/>
    <col min="2824" max="2824" width="10.140625" style="11" customWidth="1"/>
    <col min="2825" max="2825" width="15" style="11" customWidth="1"/>
    <col min="2826" max="2826" width="10.7109375" style="11" customWidth="1"/>
    <col min="2827" max="2827" width="11.140625" style="11" customWidth="1"/>
    <col min="2828" max="2828" width="7.42578125" style="11" customWidth="1"/>
    <col min="2829" max="2829" width="6.5703125" style="11" customWidth="1"/>
    <col min="2830" max="2831" width="9.28515625" style="11" customWidth="1"/>
    <col min="2832" max="3072" width="9.140625" style="11"/>
    <col min="3073" max="3073" width="11.7109375" style="11" customWidth="1"/>
    <col min="3074" max="3074" width="9" style="11" customWidth="1"/>
    <col min="3075" max="3075" width="13.28515625" style="11" customWidth="1"/>
    <col min="3076" max="3076" width="12.28515625" style="11" customWidth="1"/>
    <col min="3077" max="3077" width="12.42578125" style="11" customWidth="1"/>
    <col min="3078" max="3078" width="11.28515625" style="11" customWidth="1"/>
    <col min="3079" max="3079" width="16.85546875" style="11" customWidth="1"/>
    <col min="3080" max="3080" width="10.140625" style="11" customWidth="1"/>
    <col min="3081" max="3081" width="15" style="11" customWidth="1"/>
    <col min="3082" max="3082" width="10.7109375" style="11" customWidth="1"/>
    <col min="3083" max="3083" width="11.140625" style="11" customWidth="1"/>
    <col min="3084" max="3084" width="7.42578125" style="11" customWidth="1"/>
    <col min="3085" max="3085" width="6.5703125" style="11" customWidth="1"/>
    <col min="3086" max="3087" width="9.28515625" style="11" customWidth="1"/>
    <col min="3088" max="3328" width="9.140625" style="11"/>
    <col min="3329" max="3329" width="11.7109375" style="11" customWidth="1"/>
    <col min="3330" max="3330" width="9" style="11" customWidth="1"/>
    <col min="3331" max="3331" width="13.28515625" style="11" customWidth="1"/>
    <col min="3332" max="3332" width="12.28515625" style="11" customWidth="1"/>
    <col min="3333" max="3333" width="12.42578125" style="11" customWidth="1"/>
    <col min="3334" max="3334" width="11.28515625" style="11" customWidth="1"/>
    <col min="3335" max="3335" width="16.85546875" style="11" customWidth="1"/>
    <col min="3336" max="3336" width="10.140625" style="11" customWidth="1"/>
    <col min="3337" max="3337" width="15" style="11" customWidth="1"/>
    <col min="3338" max="3338" width="10.7109375" style="11" customWidth="1"/>
    <col min="3339" max="3339" width="11.140625" style="11" customWidth="1"/>
    <col min="3340" max="3340" width="7.42578125" style="11" customWidth="1"/>
    <col min="3341" max="3341" width="6.5703125" style="11" customWidth="1"/>
    <col min="3342" max="3343" width="9.28515625" style="11" customWidth="1"/>
    <col min="3344" max="3584" width="9.140625" style="11"/>
    <col min="3585" max="3585" width="11.7109375" style="11" customWidth="1"/>
    <col min="3586" max="3586" width="9" style="11" customWidth="1"/>
    <col min="3587" max="3587" width="13.28515625" style="11" customWidth="1"/>
    <col min="3588" max="3588" width="12.28515625" style="11" customWidth="1"/>
    <col min="3589" max="3589" width="12.42578125" style="11" customWidth="1"/>
    <col min="3590" max="3590" width="11.28515625" style="11" customWidth="1"/>
    <col min="3591" max="3591" width="16.85546875" style="11" customWidth="1"/>
    <col min="3592" max="3592" width="10.140625" style="11" customWidth="1"/>
    <col min="3593" max="3593" width="15" style="11" customWidth="1"/>
    <col min="3594" max="3594" width="10.7109375" style="11" customWidth="1"/>
    <col min="3595" max="3595" width="11.140625" style="11" customWidth="1"/>
    <col min="3596" max="3596" width="7.42578125" style="11" customWidth="1"/>
    <col min="3597" max="3597" width="6.5703125" style="11" customWidth="1"/>
    <col min="3598" max="3599" width="9.28515625" style="11" customWidth="1"/>
    <col min="3600" max="3840" width="9.140625" style="11"/>
    <col min="3841" max="3841" width="11.7109375" style="11" customWidth="1"/>
    <col min="3842" max="3842" width="9" style="11" customWidth="1"/>
    <col min="3843" max="3843" width="13.28515625" style="11" customWidth="1"/>
    <col min="3844" max="3844" width="12.28515625" style="11" customWidth="1"/>
    <col min="3845" max="3845" width="12.42578125" style="11" customWidth="1"/>
    <col min="3846" max="3846" width="11.28515625" style="11" customWidth="1"/>
    <col min="3847" max="3847" width="16.85546875" style="11" customWidth="1"/>
    <col min="3848" max="3848" width="10.140625" style="11" customWidth="1"/>
    <col min="3849" max="3849" width="15" style="11" customWidth="1"/>
    <col min="3850" max="3850" width="10.7109375" style="11" customWidth="1"/>
    <col min="3851" max="3851" width="11.140625" style="11" customWidth="1"/>
    <col min="3852" max="3852" width="7.42578125" style="11" customWidth="1"/>
    <col min="3853" max="3853" width="6.5703125" style="11" customWidth="1"/>
    <col min="3854" max="3855" width="9.28515625" style="11" customWidth="1"/>
    <col min="3856" max="4096" width="9.140625" style="11"/>
    <col min="4097" max="4097" width="11.7109375" style="11" customWidth="1"/>
    <col min="4098" max="4098" width="9" style="11" customWidth="1"/>
    <col min="4099" max="4099" width="13.28515625" style="11" customWidth="1"/>
    <col min="4100" max="4100" width="12.28515625" style="11" customWidth="1"/>
    <col min="4101" max="4101" width="12.42578125" style="11" customWidth="1"/>
    <col min="4102" max="4102" width="11.28515625" style="11" customWidth="1"/>
    <col min="4103" max="4103" width="16.85546875" style="11" customWidth="1"/>
    <col min="4104" max="4104" width="10.140625" style="11" customWidth="1"/>
    <col min="4105" max="4105" width="15" style="11" customWidth="1"/>
    <col min="4106" max="4106" width="10.7109375" style="11" customWidth="1"/>
    <col min="4107" max="4107" width="11.140625" style="11" customWidth="1"/>
    <col min="4108" max="4108" width="7.42578125" style="11" customWidth="1"/>
    <col min="4109" max="4109" width="6.5703125" style="11" customWidth="1"/>
    <col min="4110" max="4111" width="9.28515625" style="11" customWidth="1"/>
    <col min="4112" max="4352" width="9.140625" style="11"/>
    <col min="4353" max="4353" width="11.7109375" style="11" customWidth="1"/>
    <col min="4354" max="4354" width="9" style="11" customWidth="1"/>
    <col min="4355" max="4355" width="13.28515625" style="11" customWidth="1"/>
    <col min="4356" max="4356" width="12.28515625" style="11" customWidth="1"/>
    <col min="4357" max="4357" width="12.42578125" style="11" customWidth="1"/>
    <col min="4358" max="4358" width="11.28515625" style="11" customWidth="1"/>
    <col min="4359" max="4359" width="16.85546875" style="11" customWidth="1"/>
    <col min="4360" max="4360" width="10.140625" style="11" customWidth="1"/>
    <col min="4361" max="4361" width="15" style="11" customWidth="1"/>
    <col min="4362" max="4362" width="10.7109375" style="11" customWidth="1"/>
    <col min="4363" max="4363" width="11.140625" style="11" customWidth="1"/>
    <col min="4364" max="4364" width="7.42578125" style="11" customWidth="1"/>
    <col min="4365" max="4365" width="6.5703125" style="11" customWidth="1"/>
    <col min="4366" max="4367" width="9.28515625" style="11" customWidth="1"/>
    <col min="4368" max="4608" width="9.140625" style="11"/>
    <col min="4609" max="4609" width="11.7109375" style="11" customWidth="1"/>
    <col min="4610" max="4610" width="9" style="11" customWidth="1"/>
    <col min="4611" max="4611" width="13.28515625" style="11" customWidth="1"/>
    <col min="4612" max="4612" width="12.28515625" style="11" customWidth="1"/>
    <col min="4613" max="4613" width="12.42578125" style="11" customWidth="1"/>
    <col min="4614" max="4614" width="11.28515625" style="11" customWidth="1"/>
    <col min="4615" max="4615" width="16.85546875" style="11" customWidth="1"/>
    <col min="4616" max="4616" width="10.140625" style="11" customWidth="1"/>
    <col min="4617" max="4617" width="15" style="11" customWidth="1"/>
    <col min="4618" max="4618" width="10.7109375" style="11" customWidth="1"/>
    <col min="4619" max="4619" width="11.140625" style="11" customWidth="1"/>
    <col min="4620" max="4620" width="7.42578125" style="11" customWidth="1"/>
    <col min="4621" max="4621" width="6.5703125" style="11" customWidth="1"/>
    <col min="4622" max="4623" width="9.28515625" style="11" customWidth="1"/>
    <col min="4624" max="4864" width="9.140625" style="11"/>
    <col min="4865" max="4865" width="11.7109375" style="11" customWidth="1"/>
    <col min="4866" max="4866" width="9" style="11" customWidth="1"/>
    <col min="4867" max="4867" width="13.28515625" style="11" customWidth="1"/>
    <col min="4868" max="4868" width="12.28515625" style="11" customWidth="1"/>
    <col min="4869" max="4869" width="12.42578125" style="11" customWidth="1"/>
    <col min="4870" max="4870" width="11.28515625" style="11" customWidth="1"/>
    <col min="4871" max="4871" width="16.85546875" style="11" customWidth="1"/>
    <col min="4872" max="4872" width="10.140625" style="11" customWidth="1"/>
    <col min="4873" max="4873" width="15" style="11" customWidth="1"/>
    <col min="4874" max="4874" width="10.7109375" style="11" customWidth="1"/>
    <col min="4875" max="4875" width="11.140625" style="11" customWidth="1"/>
    <col min="4876" max="4876" width="7.42578125" style="11" customWidth="1"/>
    <col min="4877" max="4877" width="6.5703125" style="11" customWidth="1"/>
    <col min="4878" max="4879" width="9.28515625" style="11" customWidth="1"/>
    <col min="4880" max="5120" width="9.140625" style="11"/>
    <col min="5121" max="5121" width="11.7109375" style="11" customWidth="1"/>
    <col min="5122" max="5122" width="9" style="11" customWidth="1"/>
    <col min="5123" max="5123" width="13.28515625" style="11" customWidth="1"/>
    <col min="5124" max="5124" width="12.28515625" style="11" customWidth="1"/>
    <col min="5125" max="5125" width="12.42578125" style="11" customWidth="1"/>
    <col min="5126" max="5126" width="11.28515625" style="11" customWidth="1"/>
    <col min="5127" max="5127" width="16.85546875" style="11" customWidth="1"/>
    <col min="5128" max="5128" width="10.140625" style="11" customWidth="1"/>
    <col min="5129" max="5129" width="15" style="11" customWidth="1"/>
    <col min="5130" max="5130" width="10.7109375" style="11" customWidth="1"/>
    <col min="5131" max="5131" width="11.140625" style="11" customWidth="1"/>
    <col min="5132" max="5132" width="7.42578125" style="11" customWidth="1"/>
    <col min="5133" max="5133" width="6.5703125" style="11" customWidth="1"/>
    <col min="5134" max="5135" width="9.28515625" style="11" customWidth="1"/>
    <col min="5136" max="5376" width="9.140625" style="11"/>
    <col min="5377" max="5377" width="11.7109375" style="11" customWidth="1"/>
    <col min="5378" max="5378" width="9" style="11" customWidth="1"/>
    <col min="5379" max="5379" width="13.28515625" style="11" customWidth="1"/>
    <col min="5380" max="5380" width="12.28515625" style="11" customWidth="1"/>
    <col min="5381" max="5381" width="12.42578125" style="11" customWidth="1"/>
    <col min="5382" max="5382" width="11.28515625" style="11" customWidth="1"/>
    <col min="5383" max="5383" width="16.85546875" style="11" customWidth="1"/>
    <col min="5384" max="5384" width="10.140625" style="11" customWidth="1"/>
    <col min="5385" max="5385" width="15" style="11" customWidth="1"/>
    <col min="5386" max="5386" width="10.7109375" style="11" customWidth="1"/>
    <col min="5387" max="5387" width="11.140625" style="11" customWidth="1"/>
    <col min="5388" max="5388" width="7.42578125" style="11" customWidth="1"/>
    <col min="5389" max="5389" width="6.5703125" style="11" customWidth="1"/>
    <col min="5390" max="5391" width="9.28515625" style="11" customWidth="1"/>
    <col min="5392" max="5632" width="9.140625" style="11"/>
    <col min="5633" max="5633" width="11.7109375" style="11" customWidth="1"/>
    <col min="5634" max="5634" width="9" style="11" customWidth="1"/>
    <col min="5635" max="5635" width="13.28515625" style="11" customWidth="1"/>
    <col min="5636" max="5636" width="12.28515625" style="11" customWidth="1"/>
    <col min="5637" max="5637" width="12.42578125" style="11" customWidth="1"/>
    <col min="5638" max="5638" width="11.28515625" style="11" customWidth="1"/>
    <col min="5639" max="5639" width="16.85546875" style="11" customWidth="1"/>
    <col min="5640" max="5640" width="10.140625" style="11" customWidth="1"/>
    <col min="5641" max="5641" width="15" style="11" customWidth="1"/>
    <col min="5642" max="5642" width="10.7109375" style="11" customWidth="1"/>
    <col min="5643" max="5643" width="11.140625" style="11" customWidth="1"/>
    <col min="5644" max="5644" width="7.42578125" style="11" customWidth="1"/>
    <col min="5645" max="5645" width="6.5703125" style="11" customWidth="1"/>
    <col min="5646" max="5647" width="9.28515625" style="11" customWidth="1"/>
    <col min="5648" max="5888" width="9.140625" style="11"/>
    <col min="5889" max="5889" width="11.7109375" style="11" customWidth="1"/>
    <col min="5890" max="5890" width="9" style="11" customWidth="1"/>
    <col min="5891" max="5891" width="13.28515625" style="11" customWidth="1"/>
    <col min="5892" max="5892" width="12.28515625" style="11" customWidth="1"/>
    <col min="5893" max="5893" width="12.42578125" style="11" customWidth="1"/>
    <col min="5894" max="5894" width="11.28515625" style="11" customWidth="1"/>
    <col min="5895" max="5895" width="16.85546875" style="11" customWidth="1"/>
    <col min="5896" max="5896" width="10.140625" style="11" customWidth="1"/>
    <col min="5897" max="5897" width="15" style="11" customWidth="1"/>
    <col min="5898" max="5898" width="10.7109375" style="11" customWidth="1"/>
    <col min="5899" max="5899" width="11.140625" style="11" customWidth="1"/>
    <col min="5900" max="5900" width="7.42578125" style="11" customWidth="1"/>
    <col min="5901" max="5901" width="6.5703125" style="11" customWidth="1"/>
    <col min="5902" max="5903" width="9.28515625" style="11" customWidth="1"/>
    <col min="5904" max="6144" width="9.140625" style="11"/>
    <col min="6145" max="6145" width="11.7109375" style="11" customWidth="1"/>
    <col min="6146" max="6146" width="9" style="11" customWidth="1"/>
    <col min="6147" max="6147" width="13.28515625" style="11" customWidth="1"/>
    <col min="6148" max="6148" width="12.28515625" style="11" customWidth="1"/>
    <col min="6149" max="6149" width="12.42578125" style="11" customWidth="1"/>
    <col min="6150" max="6150" width="11.28515625" style="11" customWidth="1"/>
    <col min="6151" max="6151" width="16.85546875" style="11" customWidth="1"/>
    <col min="6152" max="6152" width="10.140625" style="11" customWidth="1"/>
    <col min="6153" max="6153" width="15" style="11" customWidth="1"/>
    <col min="6154" max="6154" width="10.7109375" style="11" customWidth="1"/>
    <col min="6155" max="6155" width="11.140625" style="11" customWidth="1"/>
    <col min="6156" max="6156" width="7.42578125" style="11" customWidth="1"/>
    <col min="6157" max="6157" width="6.5703125" style="11" customWidth="1"/>
    <col min="6158" max="6159" width="9.28515625" style="11" customWidth="1"/>
    <col min="6160" max="6400" width="9.140625" style="11"/>
    <col min="6401" max="6401" width="11.7109375" style="11" customWidth="1"/>
    <col min="6402" max="6402" width="9" style="11" customWidth="1"/>
    <col min="6403" max="6403" width="13.28515625" style="11" customWidth="1"/>
    <col min="6404" max="6404" width="12.28515625" style="11" customWidth="1"/>
    <col min="6405" max="6405" width="12.42578125" style="11" customWidth="1"/>
    <col min="6406" max="6406" width="11.28515625" style="11" customWidth="1"/>
    <col min="6407" max="6407" width="16.85546875" style="11" customWidth="1"/>
    <col min="6408" max="6408" width="10.140625" style="11" customWidth="1"/>
    <col min="6409" max="6409" width="15" style="11" customWidth="1"/>
    <col min="6410" max="6410" width="10.7109375" style="11" customWidth="1"/>
    <col min="6411" max="6411" width="11.140625" style="11" customWidth="1"/>
    <col min="6412" max="6412" width="7.42578125" style="11" customWidth="1"/>
    <col min="6413" max="6413" width="6.5703125" style="11" customWidth="1"/>
    <col min="6414" max="6415" width="9.28515625" style="11" customWidth="1"/>
    <col min="6416" max="6656" width="9.140625" style="11"/>
    <col min="6657" max="6657" width="11.7109375" style="11" customWidth="1"/>
    <col min="6658" max="6658" width="9" style="11" customWidth="1"/>
    <col min="6659" max="6659" width="13.28515625" style="11" customWidth="1"/>
    <col min="6660" max="6660" width="12.28515625" style="11" customWidth="1"/>
    <col min="6661" max="6661" width="12.42578125" style="11" customWidth="1"/>
    <col min="6662" max="6662" width="11.28515625" style="11" customWidth="1"/>
    <col min="6663" max="6663" width="16.85546875" style="11" customWidth="1"/>
    <col min="6664" max="6664" width="10.140625" style="11" customWidth="1"/>
    <col min="6665" max="6665" width="15" style="11" customWidth="1"/>
    <col min="6666" max="6666" width="10.7109375" style="11" customWidth="1"/>
    <col min="6667" max="6667" width="11.140625" style="11" customWidth="1"/>
    <col min="6668" max="6668" width="7.42578125" style="11" customWidth="1"/>
    <col min="6669" max="6669" width="6.5703125" style="11" customWidth="1"/>
    <col min="6670" max="6671" width="9.28515625" style="11" customWidth="1"/>
    <col min="6672" max="6912" width="9.140625" style="11"/>
    <col min="6913" max="6913" width="11.7109375" style="11" customWidth="1"/>
    <col min="6914" max="6914" width="9" style="11" customWidth="1"/>
    <col min="6915" max="6915" width="13.28515625" style="11" customWidth="1"/>
    <col min="6916" max="6916" width="12.28515625" style="11" customWidth="1"/>
    <col min="6917" max="6917" width="12.42578125" style="11" customWidth="1"/>
    <col min="6918" max="6918" width="11.28515625" style="11" customWidth="1"/>
    <col min="6919" max="6919" width="16.85546875" style="11" customWidth="1"/>
    <col min="6920" max="6920" width="10.140625" style="11" customWidth="1"/>
    <col min="6921" max="6921" width="15" style="11" customWidth="1"/>
    <col min="6922" max="6922" width="10.7109375" style="11" customWidth="1"/>
    <col min="6923" max="6923" width="11.140625" style="11" customWidth="1"/>
    <col min="6924" max="6924" width="7.42578125" style="11" customWidth="1"/>
    <col min="6925" max="6925" width="6.5703125" style="11" customWidth="1"/>
    <col min="6926" max="6927" width="9.28515625" style="11" customWidth="1"/>
    <col min="6928" max="7168" width="9.140625" style="11"/>
    <col min="7169" max="7169" width="11.7109375" style="11" customWidth="1"/>
    <col min="7170" max="7170" width="9" style="11" customWidth="1"/>
    <col min="7171" max="7171" width="13.28515625" style="11" customWidth="1"/>
    <col min="7172" max="7172" width="12.28515625" style="11" customWidth="1"/>
    <col min="7173" max="7173" width="12.42578125" style="11" customWidth="1"/>
    <col min="7174" max="7174" width="11.28515625" style="11" customWidth="1"/>
    <col min="7175" max="7175" width="16.85546875" style="11" customWidth="1"/>
    <col min="7176" max="7176" width="10.140625" style="11" customWidth="1"/>
    <col min="7177" max="7177" width="15" style="11" customWidth="1"/>
    <col min="7178" max="7178" width="10.7109375" style="11" customWidth="1"/>
    <col min="7179" max="7179" width="11.140625" style="11" customWidth="1"/>
    <col min="7180" max="7180" width="7.42578125" style="11" customWidth="1"/>
    <col min="7181" max="7181" width="6.5703125" style="11" customWidth="1"/>
    <col min="7182" max="7183" width="9.28515625" style="11" customWidth="1"/>
    <col min="7184" max="7424" width="9.140625" style="11"/>
    <col min="7425" max="7425" width="11.7109375" style="11" customWidth="1"/>
    <col min="7426" max="7426" width="9" style="11" customWidth="1"/>
    <col min="7427" max="7427" width="13.28515625" style="11" customWidth="1"/>
    <col min="7428" max="7428" width="12.28515625" style="11" customWidth="1"/>
    <col min="7429" max="7429" width="12.42578125" style="11" customWidth="1"/>
    <col min="7430" max="7430" width="11.28515625" style="11" customWidth="1"/>
    <col min="7431" max="7431" width="16.85546875" style="11" customWidth="1"/>
    <col min="7432" max="7432" width="10.140625" style="11" customWidth="1"/>
    <col min="7433" max="7433" width="15" style="11" customWidth="1"/>
    <col min="7434" max="7434" width="10.7109375" style="11" customWidth="1"/>
    <col min="7435" max="7435" width="11.140625" style="11" customWidth="1"/>
    <col min="7436" max="7436" width="7.42578125" style="11" customWidth="1"/>
    <col min="7437" max="7437" width="6.5703125" style="11" customWidth="1"/>
    <col min="7438" max="7439" width="9.28515625" style="11" customWidth="1"/>
    <col min="7440" max="7680" width="9.140625" style="11"/>
    <col min="7681" max="7681" width="11.7109375" style="11" customWidth="1"/>
    <col min="7682" max="7682" width="9" style="11" customWidth="1"/>
    <col min="7683" max="7683" width="13.28515625" style="11" customWidth="1"/>
    <col min="7684" max="7684" width="12.28515625" style="11" customWidth="1"/>
    <col min="7685" max="7685" width="12.42578125" style="11" customWidth="1"/>
    <col min="7686" max="7686" width="11.28515625" style="11" customWidth="1"/>
    <col min="7687" max="7687" width="16.85546875" style="11" customWidth="1"/>
    <col min="7688" max="7688" width="10.140625" style="11" customWidth="1"/>
    <col min="7689" max="7689" width="15" style="11" customWidth="1"/>
    <col min="7690" max="7690" width="10.7109375" style="11" customWidth="1"/>
    <col min="7691" max="7691" width="11.140625" style="11" customWidth="1"/>
    <col min="7692" max="7692" width="7.42578125" style="11" customWidth="1"/>
    <col min="7693" max="7693" width="6.5703125" style="11" customWidth="1"/>
    <col min="7694" max="7695" width="9.28515625" style="11" customWidth="1"/>
    <col min="7696" max="7936" width="9.140625" style="11"/>
    <col min="7937" max="7937" width="11.7109375" style="11" customWidth="1"/>
    <col min="7938" max="7938" width="9" style="11" customWidth="1"/>
    <col min="7939" max="7939" width="13.28515625" style="11" customWidth="1"/>
    <col min="7940" max="7940" width="12.28515625" style="11" customWidth="1"/>
    <col min="7941" max="7941" width="12.42578125" style="11" customWidth="1"/>
    <col min="7942" max="7942" width="11.28515625" style="11" customWidth="1"/>
    <col min="7943" max="7943" width="16.85546875" style="11" customWidth="1"/>
    <col min="7944" max="7944" width="10.140625" style="11" customWidth="1"/>
    <col min="7945" max="7945" width="15" style="11" customWidth="1"/>
    <col min="7946" max="7946" width="10.7109375" style="11" customWidth="1"/>
    <col min="7947" max="7947" width="11.140625" style="11" customWidth="1"/>
    <col min="7948" max="7948" width="7.42578125" style="11" customWidth="1"/>
    <col min="7949" max="7949" width="6.5703125" style="11" customWidth="1"/>
    <col min="7950" max="7951" width="9.28515625" style="11" customWidth="1"/>
    <col min="7952" max="8192" width="9.140625" style="11"/>
    <col min="8193" max="8193" width="11.7109375" style="11" customWidth="1"/>
    <col min="8194" max="8194" width="9" style="11" customWidth="1"/>
    <col min="8195" max="8195" width="13.28515625" style="11" customWidth="1"/>
    <col min="8196" max="8196" width="12.28515625" style="11" customWidth="1"/>
    <col min="8197" max="8197" width="12.42578125" style="11" customWidth="1"/>
    <col min="8198" max="8198" width="11.28515625" style="11" customWidth="1"/>
    <col min="8199" max="8199" width="16.85546875" style="11" customWidth="1"/>
    <col min="8200" max="8200" width="10.140625" style="11" customWidth="1"/>
    <col min="8201" max="8201" width="15" style="11" customWidth="1"/>
    <col min="8202" max="8202" width="10.7109375" style="11" customWidth="1"/>
    <col min="8203" max="8203" width="11.140625" style="11" customWidth="1"/>
    <col min="8204" max="8204" width="7.42578125" style="11" customWidth="1"/>
    <col min="8205" max="8205" width="6.5703125" style="11" customWidth="1"/>
    <col min="8206" max="8207" width="9.28515625" style="11" customWidth="1"/>
    <col min="8208" max="8448" width="9.140625" style="11"/>
    <col min="8449" max="8449" width="11.7109375" style="11" customWidth="1"/>
    <col min="8450" max="8450" width="9" style="11" customWidth="1"/>
    <col min="8451" max="8451" width="13.28515625" style="11" customWidth="1"/>
    <col min="8452" max="8452" width="12.28515625" style="11" customWidth="1"/>
    <col min="8453" max="8453" width="12.42578125" style="11" customWidth="1"/>
    <col min="8454" max="8454" width="11.28515625" style="11" customWidth="1"/>
    <col min="8455" max="8455" width="16.85546875" style="11" customWidth="1"/>
    <col min="8456" max="8456" width="10.140625" style="11" customWidth="1"/>
    <col min="8457" max="8457" width="15" style="11" customWidth="1"/>
    <col min="8458" max="8458" width="10.7109375" style="11" customWidth="1"/>
    <col min="8459" max="8459" width="11.140625" style="11" customWidth="1"/>
    <col min="8460" max="8460" width="7.42578125" style="11" customWidth="1"/>
    <col min="8461" max="8461" width="6.5703125" style="11" customWidth="1"/>
    <col min="8462" max="8463" width="9.28515625" style="11" customWidth="1"/>
    <col min="8464" max="8704" width="9.140625" style="11"/>
    <col min="8705" max="8705" width="11.7109375" style="11" customWidth="1"/>
    <col min="8706" max="8706" width="9" style="11" customWidth="1"/>
    <col min="8707" max="8707" width="13.28515625" style="11" customWidth="1"/>
    <col min="8708" max="8708" width="12.28515625" style="11" customWidth="1"/>
    <col min="8709" max="8709" width="12.42578125" style="11" customWidth="1"/>
    <col min="8710" max="8710" width="11.28515625" style="11" customWidth="1"/>
    <col min="8711" max="8711" width="16.85546875" style="11" customWidth="1"/>
    <col min="8712" max="8712" width="10.140625" style="11" customWidth="1"/>
    <col min="8713" max="8713" width="15" style="11" customWidth="1"/>
    <col min="8714" max="8714" width="10.7109375" style="11" customWidth="1"/>
    <col min="8715" max="8715" width="11.140625" style="11" customWidth="1"/>
    <col min="8716" max="8716" width="7.42578125" style="11" customWidth="1"/>
    <col min="8717" max="8717" width="6.5703125" style="11" customWidth="1"/>
    <col min="8718" max="8719" width="9.28515625" style="11" customWidth="1"/>
    <col min="8720" max="8960" width="9.140625" style="11"/>
    <col min="8961" max="8961" width="11.7109375" style="11" customWidth="1"/>
    <col min="8962" max="8962" width="9" style="11" customWidth="1"/>
    <col min="8963" max="8963" width="13.28515625" style="11" customWidth="1"/>
    <col min="8964" max="8964" width="12.28515625" style="11" customWidth="1"/>
    <col min="8965" max="8965" width="12.42578125" style="11" customWidth="1"/>
    <col min="8966" max="8966" width="11.28515625" style="11" customWidth="1"/>
    <col min="8967" max="8967" width="16.85546875" style="11" customWidth="1"/>
    <col min="8968" max="8968" width="10.140625" style="11" customWidth="1"/>
    <col min="8969" max="8969" width="15" style="11" customWidth="1"/>
    <col min="8970" max="8970" width="10.7109375" style="11" customWidth="1"/>
    <col min="8971" max="8971" width="11.140625" style="11" customWidth="1"/>
    <col min="8972" max="8972" width="7.42578125" style="11" customWidth="1"/>
    <col min="8973" max="8973" width="6.5703125" style="11" customWidth="1"/>
    <col min="8974" max="8975" width="9.28515625" style="11" customWidth="1"/>
    <col min="8976" max="9216" width="9.140625" style="11"/>
    <col min="9217" max="9217" width="11.7109375" style="11" customWidth="1"/>
    <col min="9218" max="9218" width="9" style="11" customWidth="1"/>
    <col min="9219" max="9219" width="13.28515625" style="11" customWidth="1"/>
    <col min="9220" max="9220" width="12.28515625" style="11" customWidth="1"/>
    <col min="9221" max="9221" width="12.42578125" style="11" customWidth="1"/>
    <col min="9222" max="9222" width="11.28515625" style="11" customWidth="1"/>
    <col min="9223" max="9223" width="16.85546875" style="11" customWidth="1"/>
    <col min="9224" max="9224" width="10.140625" style="11" customWidth="1"/>
    <col min="9225" max="9225" width="15" style="11" customWidth="1"/>
    <col min="9226" max="9226" width="10.7109375" style="11" customWidth="1"/>
    <col min="9227" max="9227" width="11.140625" style="11" customWidth="1"/>
    <col min="9228" max="9228" width="7.42578125" style="11" customWidth="1"/>
    <col min="9229" max="9229" width="6.5703125" style="11" customWidth="1"/>
    <col min="9230" max="9231" width="9.28515625" style="11" customWidth="1"/>
    <col min="9232" max="9472" width="9.140625" style="11"/>
    <col min="9473" max="9473" width="11.7109375" style="11" customWidth="1"/>
    <col min="9474" max="9474" width="9" style="11" customWidth="1"/>
    <col min="9475" max="9475" width="13.28515625" style="11" customWidth="1"/>
    <col min="9476" max="9476" width="12.28515625" style="11" customWidth="1"/>
    <col min="9477" max="9477" width="12.42578125" style="11" customWidth="1"/>
    <col min="9478" max="9478" width="11.28515625" style="11" customWidth="1"/>
    <col min="9479" max="9479" width="16.85546875" style="11" customWidth="1"/>
    <col min="9480" max="9480" width="10.140625" style="11" customWidth="1"/>
    <col min="9481" max="9481" width="15" style="11" customWidth="1"/>
    <col min="9482" max="9482" width="10.7109375" style="11" customWidth="1"/>
    <col min="9483" max="9483" width="11.140625" style="11" customWidth="1"/>
    <col min="9484" max="9484" width="7.42578125" style="11" customWidth="1"/>
    <col min="9485" max="9485" width="6.5703125" style="11" customWidth="1"/>
    <col min="9486" max="9487" width="9.28515625" style="11" customWidth="1"/>
    <col min="9488" max="9728" width="9.140625" style="11"/>
    <col min="9729" max="9729" width="11.7109375" style="11" customWidth="1"/>
    <col min="9730" max="9730" width="9" style="11" customWidth="1"/>
    <col min="9731" max="9731" width="13.28515625" style="11" customWidth="1"/>
    <col min="9732" max="9732" width="12.28515625" style="11" customWidth="1"/>
    <col min="9733" max="9733" width="12.42578125" style="11" customWidth="1"/>
    <col min="9734" max="9734" width="11.28515625" style="11" customWidth="1"/>
    <col min="9735" max="9735" width="16.85546875" style="11" customWidth="1"/>
    <col min="9736" max="9736" width="10.140625" style="11" customWidth="1"/>
    <col min="9737" max="9737" width="15" style="11" customWidth="1"/>
    <col min="9738" max="9738" width="10.7109375" style="11" customWidth="1"/>
    <col min="9739" max="9739" width="11.140625" style="11" customWidth="1"/>
    <col min="9740" max="9740" width="7.42578125" style="11" customWidth="1"/>
    <col min="9741" max="9741" width="6.5703125" style="11" customWidth="1"/>
    <col min="9742" max="9743" width="9.28515625" style="11" customWidth="1"/>
    <col min="9744" max="9984" width="9.140625" style="11"/>
    <col min="9985" max="9985" width="11.7109375" style="11" customWidth="1"/>
    <col min="9986" max="9986" width="9" style="11" customWidth="1"/>
    <col min="9987" max="9987" width="13.28515625" style="11" customWidth="1"/>
    <col min="9988" max="9988" width="12.28515625" style="11" customWidth="1"/>
    <col min="9989" max="9989" width="12.42578125" style="11" customWidth="1"/>
    <col min="9990" max="9990" width="11.28515625" style="11" customWidth="1"/>
    <col min="9991" max="9991" width="16.85546875" style="11" customWidth="1"/>
    <col min="9992" max="9992" width="10.140625" style="11" customWidth="1"/>
    <col min="9993" max="9993" width="15" style="11" customWidth="1"/>
    <col min="9994" max="9994" width="10.7109375" style="11" customWidth="1"/>
    <col min="9995" max="9995" width="11.140625" style="11" customWidth="1"/>
    <col min="9996" max="9996" width="7.42578125" style="11" customWidth="1"/>
    <col min="9997" max="9997" width="6.5703125" style="11" customWidth="1"/>
    <col min="9998" max="9999" width="9.28515625" style="11" customWidth="1"/>
    <col min="10000" max="10240" width="9.140625" style="11"/>
    <col min="10241" max="10241" width="11.7109375" style="11" customWidth="1"/>
    <col min="10242" max="10242" width="9" style="11" customWidth="1"/>
    <col min="10243" max="10243" width="13.28515625" style="11" customWidth="1"/>
    <col min="10244" max="10244" width="12.28515625" style="11" customWidth="1"/>
    <col min="10245" max="10245" width="12.42578125" style="11" customWidth="1"/>
    <col min="10246" max="10246" width="11.28515625" style="11" customWidth="1"/>
    <col min="10247" max="10247" width="16.85546875" style="11" customWidth="1"/>
    <col min="10248" max="10248" width="10.140625" style="11" customWidth="1"/>
    <col min="10249" max="10249" width="15" style="11" customWidth="1"/>
    <col min="10250" max="10250" width="10.7109375" style="11" customWidth="1"/>
    <col min="10251" max="10251" width="11.140625" style="11" customWidth="1"/>
    <col min="10252" max="10252" width="7.42578125" style="11" customWidth="1"/>
    <col min="10253" max="10253" width="6.5703125" style="11" customWidth="1"/>
    <col min="10254" max="10255" width="9.28515625" style="11" customWidth="1"/>
    <col min="10256" max="10496" width="9.140625" style="11"/>
    <col min="10497" max="10497" width="11.7109375" style="11" customWidth="1"/>
    <col min="10498" max="10498" width="9" style="11" customWidth="1"/>
    <col min="10499" max="10499" width="13.28515625" style="11" customWidth="1"/>
    <col min="10500" max="10500" width="12.28515625" style="11" customWidth="1"/>
    <col min="10501" max="10501" width="12.42578125" style="11" customWidth="1"/>
    <col min="10502" max="10502" width="11.28515625" style="11" customWidth="1"/>
    <col min="10503" max="10503" width="16.85546875" style="11" customWidth="1"/>
    <col min="10504" max="10504" width="10.140625" style="11" customWidth="1"/>
    <col min="10505" max="10505" width="15" style="11" customWidth="1"/>
    <col min="10506" max="10506" width="10.7109375" style="11" customWidth="1"/>
    <col min="10507" max="10507" width="11.140625" style="11" customWidth="1"/>
    <col min="10508" max="10508" width="7.42578125" style="11" customWidth="1"/>
    <col min="10509" max="10509" width="6.5703125" style="11" customWidth="1"/>
    <col min="10510" max="10511" width="9.28515625" style="11" customWidth="1"/>
    <col min="10512" max="10752" width="9.140625" style="11"/>
    <col min="10753" max="10753" width="11.7109375" style="11" customWidth="1"/>
    <col min="10754" max="10754" width="9" style="11" customWidth="1"/>
    <col min="10755" max="10755" width="13.28515625" style="11" customWidth="1"/>
    <col min="10756" max="10756" width="12.28515625" style="11" customWidth="1"/>
    <col min="10757" max="10757" width="12.42578125" style="11" customWidth="1"/>
    <col min="10758" max="10758" width="11.28515625" style="11" customWidth="1"/>
    <col min="10759" max="10759" width="16.85546875" style="11" customWidth="1"/>
    <col min="10760" max="10760" width="10.140625" style="11" customWidth="1"/>
    <col min="10761" max="10761" width="15" style="11" customWidth="1"/>
    <col min="10762" max="10762" width="10.7109375" style="11" customWidth="1"/>
    <col min="10763" max="10763" width="11.140625" style="11" customWidth="1"/>
    <col min="10764" max="10764" width="7.42578125" style="11" customWidth="1"/>
    <col min="10765" max="10765" width="6.5703125" style="11" customWidth="1"/>
    <col min="10766" max="10767" width="9.28515625" style="11" customWidth="1"/>
    <col min="10768" max="11008" width="9.140625" style="11"/>
    <col min="11009" max="11009" width="11.7109375" style="11" customWidth="1"/>
    <col min="11010" max="11010" width="9" style="11" customWidth="1"/>
    <col min="11011" max="11011" width="13.28515625" style="11" customWidth="1"/>
    <col min="11012" max="11012" width="12.28515625" style="11" customWidth="1"/>
    <col min="11013" max="11013" width="12.42578125" style="11" customWidth="1"/>
    <col min="11014" max="11014" width="11.28515625" style="11" customWidth="1"/>
    <col min="11015" max="11015" width="16.85546875" style="11" customWidth="1"/>
    <col min="11016" max="11016" width="10.140625" style="11" customWidth="1"/>
    <col min="11017" max="11017" width="15" style="11" customWidth="1"/>
    <col min="11018" max="11018" width="10.7109375" style="11" customWidth="1"/>
    <col min="11019" max="11019" width="11.140625" style="11" customWidth="1"/>
    <col min="11020" max="11020" width="7.42578125" style="11" customWidth="1"/>
    <col min="11021" max="11021" width="6.5703125" style="11" customWidth="1"/>
    <col min="11022" max="11023" width="9.28515625" style="11" customWidth="1"/>
    <col min="11024" max="11264" width="9.140625" style="11"/>
    <col min="11265" max="11265" width="11.7109375" style="11" customWidth="1"/>
    <col min="11266" max="11266" width="9" style="11" customWidth="1"/>
    <col min="11267" max="11267" width="13.28515625" style="11" customWidth="1"/>
    <col min="11268" max="11268" width="12.28515625" style="11" customWidth="1"/>
    <col min="11269" max="11269" width="12.42578125" style="11" customWidth="1"/>
    <col min="11270" max="11270" width="11.28515625" style="11" customWidth="1"/>
    <col min="11271" max="11271" width="16.85546875" style="11" customWidth="1"/>
    <col min="11272" max="11272" width="10.140625" style="11" customWidth="1"/>
    <col min="11273" max="11273" width="15" style="11" customWidth="1"/>
    <col min="11274" max="11274" width="10.7109375" style="11" customWidth="1"/>
    <col min="11275" max="11275" width="11.140625" style="11" customWidth="1"/>
    <col min="11276" max="11276" width="7.42578125" style="11" customWidth="1"/>
    <col min="11277" max="11277" width="6.5703125" style="11" customWidth="1"/>
    <col min="11278" max="11279" width="9.28515625" style="11" customWidth="1"/>
    <col min="11280" max="11520" width="9.140625" style="11"/>
    <col min="11521" max="11521" width="11.7109375" style="11" customWidth="1"/>
    <col min="11522" max="11522" width="9" style="11" customWidth="1"/>
    <col min="11523" max="11523" width="13.28515625" style="11" customWidth="1"/>
    <col min="11524" max="11524" width="12.28515625" style="11" customWidth="1"/>
    <col min="11525" max="11525" width="12.42578125" style="11" customWidth="1"/>
    <col min="11526" max="11526" width="11.28515625" style="11" customWidth="1"/>
    <col min="11527" max="11527" width="16.85546875" style="11" customWidth="1"/>
    <col min="11528" max="11528" width="10.140625" style="11" customWidth="1"/>
    <col min="11529" max="11529" width="15" style="11" customWidth="1"/>
    <col min="11530" max="11530" width="10.7109375" style="11" customWidth="1"/>
    <col min="11531" max="11531" width="11.140625" style="11" customWidth="1"/>
    <col min="11532" max="11532" width="7.42578125" style="11" customWidth="1"/>
    <col min="11533" max="11533" width="6.5703125" style="11" customWidth="1"/>
    <col min="11534" max="11535" width="9.28515625" style="11" customWidth="1"/>
    <col min="11536" max="11776" width="9.140625" style="11"/>
    <col min="11777" max="11777" width="11.7109375" style="11" customWidth="1"/>
    <col min="11778" max="11778" width="9" style="11" customWidth="1"/>
    <col min="11779" max="11779" width="13.28515625" style="11" customWidth="1"/>
    <col min="11780" max="11780" width="12.28515625" style="11" customWidth="1"/>
    <col min="11781" max="11781" width="12.42578125" style="11" customWidth="1"/>
    <col min="11782" max="11782" width="11.28515625" style="11" customWidth="1"/>
    <col min="11783" max="11783" width="16.85546875" style="11" customWidth="1"/>
    <col min="11784" max="11784" width="10.140625" style="11" customWidth="1"/>
    <col min="11785" max="11785" width="15" style="11" customWidth="1"/>
    <col min="11786" max="11786" width="10.7109375" style="11" customWidth="1"/>
    <col min="11787" max="11787" width="11.140625" style="11" customWidth="1"/>
    <col min="11788" max="11788" width="7.42578125" style="11" customWidth="1"/>
    <col min="11789" max="11789" width="6.5703125" style="11" customWidth="1"/>
    <col min="11790" max="11791" width="9.28515625" style="11" customWidth="1"/>
    <col min="11792" max="12032" width="9.140625" style="11"/>
    <col min="12033" max="12033" width="11.7109375" style="11" customWidth="1"/>
    <col min="12034" max="12034" width="9" style="11" customWidth="1"/>
    <col min="12035" max="12035" width="13.28515625" style="11" customWidth="1"/>
    <col min="12036" max="12036" width="12.28515625" style="11" customWidth="1"/>
    <col min="12037" max="12037" width="12.42578125" style="11" customWidth="1"/>
    <col min="12038" max="12038" width="11.28515625" style="11" customWidth="1"/>
    <col min="12039" max="12039" width="16.85546875" style="11" customWidth="1"/>
    <col min="12040" max="12040" width="10.140625" style="11" customWidth="1"/>
    <col min="12041" max="12041" width="15" style="11" customWidth="1"/>
    <col min="12042" max="12042" width="10.7109375" style="11" customWidth="1"/>
    <col min="12043" max="12043" width="11.140625" style="11" customWidth="1"/>
    <col min="12044" max="12044" width="7.42578125" style="11" customWidth="1"/>
    <col min="12045" max="12045" width="6.5703125" style="11" customWidth="1"/>
    <col min="12046" max="12047" width="9.28515625" style="11" customWidth="1"/>
    <col min="12048" max="12288" width="9.140625" style="11"/>
    <col min="12289" max="12289" width="11.7109375" style="11" customWidth="1"/>
    <col min="12290" max="12290" width="9" style="11" customWidth="1"/>
    <col min="12291" max="12291" width="13.28515625" style="11" customWidth="1"/>
    <col min="12292" max="12292" width="12.28515625" style="11" customWidth="1"/>
    <col min="12293" max="12293" width="12.42578125" style="11" customWidth="1"/>
    <col min="12294" max="12294" width="11.28515625" style="11" customWidth="1"/>
    <col min="12295" max="12295" width="16.85546875" style="11" customWidth="1"/>
    <col min="12296" max="12296" width="10.140625" style="11" customWidth="1"/>
    <col min="12297" max="12297" width="15" style="11" customWidth="1"/>
    <col min="12298" max="12298" width="10.7109375" style="11" customWidth="1"/>
    <col min="12299" max="12299" width="11.140625" style="11" customWidth="1"/>
    <col min="12300" max="12300" width="7.42578125" style="11" customWidth="1"/>
    <col min="12301" max="12301" width="6.5703125" style="11" customWidth="1"/>
    <col min="12302" max="12303" width="9.28515625" style="11" customWidth="1"/>
    <col min="12304" max="12544" width="9.140625" style="11"/>
    <col min="12545" max="12545" width="11.7109375" style="11" customWidth="1"/>
    <col min="12546" max="12546" width="9" style="11" customWidth="1"/>
    <col min="12547" max="12547" width="13.28515625" style="11" customWidth="1"/>
    <col min="12548" max="12548" width="12.28515625" style="11" customWidth="1"/>
    <col min="12549" max="12549" width="12.42578125" style="11" customWidth="1"/>
    <col min="12550" max="12550" width="11.28515625" style="11" customWidth="1"/>
    <col min="12551" max="12551" width="16.85546875" style="11" customWidth="1"/>
    <col min="12552" max="12552" width="10.140625" style="11" customWidth="1"/>
    <col min="12553" max="12553" width="15" style="11" customWidth="1"/>
    <col min="12554" max="12554" width="10.7109375" style="11" customWidth="1"/>
    <col min="12555" max="12555" width="11.140625" style="11" customWidth="1"/>
    <col min="12556" max="12556" width="7.42578125" style="11" customWidth="1"/>
    <col min="12557" max="12557" width="6.5703125" style="11" customWidth="1"/>
    <col min="12558" max="12559" width="9.28515625" style="11" customWidth="1"/>
    <col min="12560" max="12800" width="9.140625" style="11"/>
    <col min="12801" max="12801" width="11.7109375" style="11" customWidth="1"/>
    <col min="12802" max="12802" width="9" style="11" customWidth="1"/>
    <col min="12803" max="12803" width="13.28515625" style="11" customWidth="1"/>
    <col min="12804" max="12804" width="12.28515625" style="11" customWidth="1"/>
    <col min="12805" max="12805" width="12.42578125" style="11" customWidth="1"/>
    <col min="12806" max="12806" width="11.28515625" style="11" customWidth="1"/>
    <col min="12807" max="12807" width="16.85546875" style="11" customWidth="1"/>
    <col min="12808" max="12808" width="10.140625" style="11" customWidth="1"/>
    <col min="12809" max="12809" width="15" style="11" customWidth="1"/>
    <col min="12810" max="12810" width="10.7109375" style="11" customWidth="1"/>
    <col min="12811" max="12811" width="11.140625" style="11" customWidth="1"/>
    <col min="12812" max="12812" width="7.42578125" style="11" customWidth="1"/>
    <col min="12813" max="12813" width="6.5703125" style="11" customWidth="1"/>
    <col min="12814" max="12815" width="9.28515625" style="11" customWidth="1"/>
    <col min="12816" max="13056" width="9.140625" style="11"/>
    <col min="13057" max="13057" width="11.7109375" style="11" customWidth="1"/>
    <col min="13058" max="13058" width="9" style="11" customWidth="1"/>
    <col min="13059" max="13059" width="13.28515625" style="11" customWidth="1"/>
    <col min="13060" max="13060" width="12.28515625" style="11" customWidth="1"/>
    <col min="13061" max="13061" width="12.42578125" style="11" customWidth="1"/>
    <col min="13062" max="13062" width="11.28515625" style="11" customWidth="1"/>
    <col min="13063" max="13063" width="16.85546875" style="11" customWidth="1"/>
    <col min="13064" max="13064" width="10.140625" style="11" customWidth="1"/>
    <col min="13065" max="13065" width="15" style="11" customWidth="1"/>
    <col min="13066" max="13066" width="10.7109375" style="11" customWidth="1"/>
    <col min="13067" max="13067" width="11.140625" style="11" customWidth="1"/>
    <col min="13068" max="13068" width="7.42578125" style="11" customWidth="1"/>
    <col min="13069" max="13069" width="6.5703125" style="11" customWidth="1"/>
    <col min="13070" max="13071" width="9.28515625" style="11" customWidth="1"/>
    <col min="13072" max="13312" width="9.140625" style="11"/>
    <col min="13313" max="13313" width="11.7109375" style="11" customWidth="1"/>
    <col min="13314" max="13314" width="9" style="11" customWidth="1"/>
    <col min="13315" max="13315" width="13.28515625" style="11" customWidth="1"/>
    <col min="13316" max="13316" width="12.28515625" style="11" customWidth="1"/>
    <col min="13317" max="13317" width="12.42578125" style="11" customWidth="1"/>
    <col min="13318" max="13318" width="11.28515625" style="11" customWidth="1"/>
    <col min="13319" max="13319" width="16.85546875" style="11" customWidth="1"/>
    <col min="13320" max="13320" width="10.140625" style="11" customWidth="1"/>
    <col min="13321" max="13321" width="15" style="11" customWidth="1"/>
    <col min="13322" max="13322" width="10.7109375" style="11" customWidth="1"/>
    <col min="13323" max="13323" width="11.140625" style="11" customWidth="1"/>
    <col min="13324" max="13324" width="7.42578125" style="11" customWidth="1"/>
    <col min="13325" max="13325" width="6.5703125" style="11" customWidth="1"/>
    <col min="13326" max="13327" width="9.28515625" style="11" customWidth="1"/>
    <col min="13328" max="13568" width="9.140625" style="11"/>
    <col min="13569" max="13569" width="11.7109375" style="11" customWidth="1"/>
    <col min="13570" max="13570" width="9" style="11" customWidth="1"/>
    <col min="13571" max="13571" width="13.28515625" style="11" customWidth="1"/>
    <col min="13572" max="13572" width="12.28515625" style="11" customWidth="1"/>
    <col min="13573" max="13573" width="12.42578125" style="11" customWidth="1"/>
    <col min="13574" max="13574" width="11.28515625" style="11" customWidth="1"/>
    <col min="13575" max="13575" width="16.85546875" style="11" customWidth="1"/>
    <col min="13576" max="13576" width="10.140625" style="11" customWidth="1"/>
    <col min="13577" max="13577" width="15" style="11" customWidth="1"/>
    <col min="13578" max="13578" width="10.7109375" style="11" customWidth="1"/>
    <col min="13579" max="13579" width="11.140625" style="11" customWidth="1"/>
    <col min="13580" max="13580" width="7.42578125" style="11" customWidth="1"/>
    <col min="13581" max="13581" width="6.5703125" style="11" customWidth="1"/>
    <col min="13582" max="13583" width="9.28515625" style="11" customWidth="1"/>
    <col min="13584" max="13824" width="9.140625" style="11"/>
    <col min="13825" max="13825" width="11.7109375" style="11" customWidth="1"/>
    <col min="13826" max="13826" width="9" style="11" customWidth="1"/>
    <col min="13827" max="13827" width="13.28515625" style="11" customWidth="1"/>
    <col min="13828" max="13828" width="12.28515625" style="11" customWidth="1"/>
    <col min="13829" max="13829" width="12.42578125" style="11" customWidth="1"/>
    <col min="13830" max="13830" width="11.28515625" style="11" customWidth="1"/>
    <col min="13831" max="13831" width="16.85546875" style="11" customWidth="1"/>
    <col min="13832" max="13832" width="10.140625" style="11" customWidth="1"/>
    <col min="13833" max="13833" width="15" style="11" customWidth="1"/>
    <col min="13834" max="13834" width="10.7109375" style="11" customWidth="1"/>
    <col min="13835" max="13835" width="11.140625" style="11" customWidth="1"/>
    <col min="13836" max="13836" width="7.42578125" style="11" customWidth="1"/>
    <col min="13837" max="13837" width="6.5703125" style="11" customWidth="1"/>
    <col min="13838" max="13839" width="9.28515625" style="11" customWidth="1"/>
    <col min="13840" max="14080" width="9.140625" style="11"/>
    <col min="14081" max="14081" width="11.7109375" style="11" customWidth="1"/>
    <col min="14082" max="14082" width="9" style="11" customWidth="1"/>
    <col min="14083" max="14083" width="13.28515625" style="11" customWidth="1"/>
    <col min="14084" max="14084" width="12.28515625" style="11" customWidth="1"/>
    <col min="14085" max="14085" width="12.42578125" style="11" customWidth="1"/>
    <col min="14086" max="14086" width="11.28515625" style="11" customWidth="1"/>
    <col min="14087" max="14087" width="16.85546875" style="11" customWidth="1"/>
    <col min="14088" max="14088" width="10.140625" style="11" customWidth="1"/>
    <col min="14089" max="14089" width="15" style="11" customWidth="1"/>
    <col min="14090" max="14090" width="10.7109375" style="11" customWidth="1"/>
    <col min="14091" max="14091" width="11.140625" style="11" customWidth="1"/>
    <col min="14092" max="14092" width="7.42578125" style="11" customWidth="1"/>
    <col min="14093" max="14093" width="6.5703125" style="11" customWidth="1"/>
    <col min="14094" max="14095" width="9.28515625" style="11" customWidth="1"/>
    <col min="14096" max="14336" width="9.140625" style="11"/>
    <col min="14337" max="14337" width="11.7109375" style="11" customWidth="1"/>
    <col min="14338" max="14338" width="9" style="11" customWidth="1"/>
    <col min="14339" max="14339" width="13.28515625" style="11" customWidth="1"/>
    <col min="14340" max="14340" width="12.28515625" style="11" customWidth="1"/>
    <col min="14341" max="14341" width="12.42578125" style="11" customWidth="1"/>
    <col min="14342" max="14342" width="11.28515625" style="11" customWidth="1"/>
    <col min="14343" max="14343" width="16.85546875" style="11" customWidth="1"/>
    <col min="14344" max="14344" width="10.140625" style="11" customWidth="1"/>
    <col min="14345" max="14345" width="15" style="11" customWidth="1"/>
    <col min="14346" max="14346" width="10.7109375" style="11" customWidth="1"/>
    <col min="14347" max="14347" width="11.140625" style="11" customWidth="1"/>
    <col min="14348" max="14348" width="7.42578125" style="11" customWidth="1"/>
    <col min="14349" max="14349" width="6.5703125" style="11" customWidth="1"/>
    <col min="14350" max="14351" width="9.28515625" style="11" customWidth="1"/>
    <col min="14352" max="14592" width="9.140625" style="11"/>
    <col min="14593" max="14593" width="11.7109375" style="11" customWidth="1"/>
    <col min="14594" max="14594" width="9" style="11" customWidth="1"/>
    <col min="14595" max="14595" width="13.28515625" style="11" customWidth="1"/>
    <col min="14596" max="14596" width="12.28515625" style="11" customWidth="1"/>
    <col min="14597" max="14597" width="12.42578125" style="11" customWidth="1"/>
    <col min="14598" max="14598" width="11.28515625" style="11" customWidth="1"/>
    <col min="14599" max="14599" width="16.85546875" style="11" customWidth="1"/>
    <col min="14600" max="14600" width="10.140625" style="11" customWidth="1"/>
    <col min="14601" max="14601" width="15" style="11" customWidth="1"/>
    <col min="14602" max="14602" width="10.7109375" style="11" customWidth="1"/>
    <col min="14603" max="14603" width="11.140625" style="11" customWidth="1"/>
    <col min="14604" max="14604" width="7.42578125" style="11" customWidth="1"/>
    <col min="14605" max="14605" width="6.5703125" style="11" customWidth="1"/>
    <col min="14606" max="14607" width="9.28515625" style="11" customWidth="1"/>
    <col min="14608" max="14848" width="9.140625" style="11"/>
    <col min="14849" max="14849" width="11.7109375" style="11" customWidth="1"/>
    <col min="14850" max="14850" width="9" style="11" customWidth="1"/>
    <col min="14851" max="14851" width="13.28515625" style="11" customWidth="1"/>
    <col min="14852" max="14852" width="12.28515625" style="11" customWidth="1"/>
    <col min="14853" max="14853" width="12.42578125" style="11" customWidth="1"/>
    <col min="14854" max="14854" width="11.28515625" style="11" customWidth="1"/>
    <col min="14855" max="14855" width="16.85546875" style="11" customWidth="1"/>
    <col min="14856" max="14856" width="10.140625" style="11" customWidth="1"/>
    <col min="14857" max="14857" width="15" style="11" customWidth="1"/>
    <col min="14858" max="14858" width="10.7109375" style="11" customWidth="1"/>
    <col min="14859" max="14859" width="11.140625" style="11" customWidth="1"/>
    <col min="14860" max="14860" width="7.42578125" style="11" customWidth="1"/>
    <col min="14861" max="14861" width="6.5703125" style="11" customWidth="1"/>
    <col min="14862" max="14863" width="9.28515625" style="11" customWidth="1"/>
    <col min="14864" max="15104" width="9.140625" style="11"/>
    <col min="15105" max="15105" width="11.7109375" style="11" customWidth="1"/>
    <col min="15106" max="15106" width="9" style="11" customWidth="1"/>
    <col min="15107" max="15107" width="13.28515625" style="11" customWidth="1"/>
    <col min="15108" max="15108" width="12.28515625" style="11" customWidth="1"/>
    <col min="15109" max="15109" width="12.42578125" style="11" customWidth="1"/>
    <col min="15110" max="15110" width="11.28515625" style="11" customWidth="1"/>
    <col min="15111" max="15111" width="16.85546875" style="11" customWidth="1"/>
    <col min="15112" max="15112" width="10.140625" style="11" customWidth="1"/>
    <col min="15113" max="15113" width="15" style="11" customWidth="1"/>
    <col min="15114" max="15114" width="10.7109375" style="11" customWidth="1"/>
    <col min="15115" max="15115" width="11.140625" style="11" customWidth="1"/>
    <col min="15116" max="15116" width="7.42578125" style="11" customWidth="1"/>
    <col min="15117" max="15117" width="6.5703125" style="11" customWidth="1"/>
    <col min="15118" max="15119" width="9.28515625" style="11" customWidth="1"/>
    <col min="15120" max="15360" width="9.140625" style="11"/>
    <col min="15361" max="15361" width="11.7109375" style="11" customWidth="1"/>
    <col min="15362" max="15362" width="9" style="11" customWidth="1"/>
    <col min="15363" max="15363" width="13.28515625" style="11" customWidth="1"/>
    <col min="15364" max="15364" width="12.28515625" style="11" customWidth="1"/>
    <col min="15365" max="15365" width="12.42578125" style="11" customWidth="1"/>
    <col min="15366" max="15366" width="11.28515625" style="11" customWidth="1"/>
    <col min="15367" max="15367" width="16.85546875" style="11" customWidth="1"/>
    <col min="15368" max="15368" width="10.140625" style="11" customWidth="1"/>
    <col min="15369" max="15369" width="15" style="11" customWidth="1"/>
    <col min="15370" max="15370" width="10.7109375" style="11" customWidth="1"/>
    <col min="15371" max="15371" width="11.140625" style="11" customWidth="1"/>
    <col min="15372" max="15372" width="7.42578125" style="11" customWidth="1"/>
    <col min="15373" max="15373" width="6.5703125" style="11" customWidth="1"/>
    <col min="15374" max="15375" width="9.28515625" style="11" customWidth="1"/>
    <col min="15376" max="15616" width="9.140625" style="11"/>
    <col min="15617" max="15617" width="11.7109375" style="11" customWidth="1"/>
    <col min="15618" max="15618" width="9" style="11" customWidth="1"/>
    <col min="15619" max="15619" width="13.28515625" style="11" customWidth="1"/>
    <col min="15620" max="15620" width="12.28515625" style="11" customWidth="1"/>
    <col min="15621" max="15621" width="12.42578125" style="11" customWidth="1"/>
    <col min="15622" max="15622" width="11.28515625" style="11" customWidth="1"/>
    <col min="15623" max="15623" width="16.85546875" style="11" customWidth="1"/>
    <col min="15624" max="15624" width="10.140625" style="11" customWidth="1"/>
    <col min="15625" max="15625" width="15" style="11" customWidth="1"/>
    <col min="15626" max="15626" width="10.7109375" style="11" customWidth="1"/>
    <col min="15627" max="15627" width="11.140625" style="11" customWidth="1"/>
    <col min="15628" max="15628" width="7.42578125" style="11" customWidth="1"/>
    <col min="15629" max="15629" width="6.5703125" style="11" customWidth="1"/>
    <col min="15630" max="15631" width="9.28515625" style="11" customWidth="1"/>
    <col min="15632" max="15872" width="9.140625" style="11"/>
    <col min="15873" max="15873" width="11.7109375" style="11" customWidth="1"/>
    <col min="15874" max="15874" width="9" style="11" customWidth="1"/>
    <col min="15875" max="15875" width="13.28515625" style="11" customWidth="1"/>
    <col min="15876" max="15876" width="12.28515625" style="11" customWidth="1"/>
    <col min="15877" max="15877" width="12.42578125" style="11" customWidth="1"/>
    <col min="15878" max="15878" width="11.28515625" style="11" customWidth="1"/>
    <col min="15879" max="15879" width="16.85546875" style="11" customWidth="1"/>
    <col min="15880" max="15880" width="10.140625" style="11" customWidth="1"/>
    <col min="15881" max="15881" width="15" style="11" customWidth="1"/>
    <col min="15882" max="15882" width="10.7109375" style="11" customWidth="1"/>
    <col min="15883" max="15883" width="11.140625" style="11" customWidth="1"/>
    <col min="15884" max="15884" width="7.42578125" style="11" customWidth="1"/>
    <col min="15885" max="15885" width="6.5703125" style="11" customWidth="1"/>
    <col min="15886" max="15887" width="9.28515625" style="11" customWidth="1"/>
    <col min="15888" max="16128" width="9.140625" style="11"/>
    <col min="16129" max="16129" width="11.7109375" style="11" customWidth="1"/>
    <col min="16130" max="16130" width="9" style="11" customWidth="1"/>
    <col min="16131" max="16131" width="13.28515625" style="11" customWidth="1"/>
    <col min="16132" max="16132" width="12.28515625" style="11" customWidth="1"/>
    <col min="16133" max="16133" width="12.42578125" style="11" customWidth="1"/>
    <col min="16134" max="16134" width="11.28515625" style="11" customWidth="1"/>
    <col min="16135" max="16135" width="16.85546875" style="11" customWidth="1"/>
    <col min="16136" max="16136" width="10.140625" style="11" customWidth="1"/>
    <col min="16137" max="16137" width="15" style="11" customWidth="1"/>
    <col min="16138" max="16138" width="10.7109375" style="11" customWidth="1"/>
    <col min="16139" max="16139" width="11.140625" style="11" customWidth="1"/>
    <col min="16140" max="16140" width="7.42578125" style="11" customWidth="1"/>
    <col min="16141" max="16141" width="6.5703125" style="11" customWidth="1"/>
    <col min="16142" max="16143" width="9.28515625" style="11" customWidth="1"/>
    <col min="16144" max="16384" width="9.140625" style="11"/>
  </cols>
  <sheetData>
    <row r="1" spans="1:10" ht="21.95" customHeight="1" x14ac:dyDescent="0.2">
      <c r="A1" s="271" t="s">
        <v>54</v>
      </c>
      <c r="B1" s="271"/>
      <c r="C1" s="271"/>
      <c r="D1" s="271"/>
      <c r="E1" s="271"/>
      <c r="F1" s="271"/>
      <c r="G1" s="271"/>
      <c r="H1" s="271"/>
      <c r="I1" s="272"/>
      <c r="J1" s="17"/>
    </row>
    <row r="2" spans="1:10" ht="21.95" customHeight="1" x14ac:dyDescent="0.2">
      <c r="A2" s="273" t="s">
        <v>52</v>
      </c>
      <c r="B2" s="273"/>
      <c r="C2" s="273"/>
      <c r="D2" s="273"/>
      <c r="E2" s="273"/>
      <c r="F2" s="273"/>
      <c r="G2" s="273"/>
      <c r="H2" s="273"/>
      <c r="I2" s="274"/>
      <c r="J2" s="17"/>
    </row>
    <row r="3" spans="1:10" ht="21.95" customHeight="1" x14ac:dyDescent="0.2">
      <c r="A3" s="275" t="s">
        <v>100</v>
      </c>
      <c r="B3" s="275"/>
      <c r="C3" s="275"/>
      <c r="D3" s="275"/>
      <c r="E3" s="275"/>
      <c r="F3" s="275"/>
      <c r="G3" s="275"/>
      <c r="H3" s="275"/>
      <c r="I3" s="276"/>
      <c r="J3" s="17"/>
    </row>
    <row r="4" spans="1:10" ht="20.100000000000001" customHeight="1" x14ac:dyDescent="0.2">
      <c r="A4" s="220" t="s">
        <v>194</v>
      </c>
      <c r="B4" s="220"/>
      <c r="C4" s="220"/>
      <c r="D4" s="220"/>
      <c r="E4" s="220"/>
      <c r="F4" s="277"/>
      <c r="G4" s="277"/>
      <c r="H4" s="277"/>
      <c r="I4" s="277"/>
    </row>
    <row r="5" spans="1:10" ht="20.100000000000001" customHeight="1" x14ac:dyDescent="0.2">
      <c r="A5" s="220" t="s">
        <v>195</v>
      </c>
      <c r="B5" s="220"/>
      <c r="C5" s="220"/>
      <c r="D5" s="220"/>
      <c r="E5" s="220"/>
      <c r="F5" s="277" t="s">
        <v>196</v>
      </c>
      <c r="G5" s="277"/>
      <c r="H5" s="277"/>
      <c r="I5" s="277"/>
    </row>
    <row r="6" spans="1:10" ht="20.100000000000001" customHeight="1" x14ac:dyDescent="0.2">
      <c r="A6" s="220" t="s">
        <v>197</v>
      </c>
      <c r="B6" s="220"/>
      <c r="C6" s="220"/>
      <c r="D6" s="220"/>
      <c r="E6" s="220"/>
      <c r="F6" s="220"/>
      <c r="G6" s="220"/>
      <c r="H6" s="220"/>
      <c r="I6" s="220"/>
    </row>
    <row r="7" spans="1:10" ht="20.100000000000001" customHeight="1" x14ac:dyDescent="0.2">
      <c r="A7" s="223" t="s">
        <v>175</v>
      </c>
      <c r="B7" s="223"/>
      <c r="C7" s="223"/>
      <c r="D7" s="223"/>
      <c r="E7" s="223"/>
      <c r="F7" s="223"/>
      <c r="G7" s="223"/>
      <c r="H7" s="223"/>
      <c r="I7" s="223"/>
    </row>
    <row r="8" spans="1:10" ht="20.100000000000001" customHeight="1" x14ac:dyDescent="0.2">
      <c r="A8" s="35" t="s">
        <v>0</v>
      </c>
      <c r="B8" s="220" t="s">
        <v>176</v>
      </c>
      <c r="C8" s="220"/>
      <c r="D8" s="220"/>
      <c r="E8" s="220"/>
      <c r="F8" s="220"/>
      <c r="G8" s="220"/>
      <c r="H8" s="279"/>
      <c r="I8" s="279"/>
    </row>
    <row r="9" spans="1:10" ht="20.100000000000001" customHeight="1" x14ac:dyDescent="0.2">
      <c r="A9" s="35" t="s">
        <v>1</v>
      </c>
      <c r="B9" s="220" t="s">
        <v>7</v>
      </c>
      <c r="C9" s="220"/>
      <c r="D9" s="220"/>
      <c r="E9" s="220"/>
      <c r="F9" s="220"/>
      <c r="G9" s="220"/>
      <c r="H9" s="277"/>
      <c r="I9" s="277"/>
    </row>
    <row r="10" spans="1:10" ht="20.100000000000001" customHeight="1" x14ac:dyDescent="0.2">
      <c r="A10" s="35" t="s">
        <v>2</v>
      </c>
      <c r="B10" s="220" t="s">
        <v>198</v>
      </c>
      <c r="C10" s="220"/>
      <c r="D10" s="220"/>
      <c r="E10" s="220"/>
      <c r="F10" s="220"/>
      <c r="G10" s="220"/>
      <c r="H10" s="277"/>
      <c r="I10" s="277"/>
    </row>
    <row r="11" spans="1:10" ht="20.100000000000001" customHeight="1" x14ac:dyDescent="0.2">
      <c r="A11" s="35" t="s">
        <v>3</v>
      </c>
      <c r="B11" s="220" t="s">
        <v>199</v>
      </c>
      <c r="C11" s="220"/>
      <c r="D11" s="220"/>
      <c r="E11" s="220"/>
      <c r="F11" s="220"/>
      <c r="G11" s="220"/>
      <c r="H11" s="277">
        <v>12</v>
      </c>
      <c r="I11" s="277"/>
    </row>
    <row r="12" spans="1:10" ht="20.100000000000001" customHeight="1" x14ac:dyDescent="0.2">
      <c r="A12" s="229" t="s">
        <v>177</v>
      </c>
      <c r="B12" s="229"/>
      <c r="C12" s="229"/>
      <c r="D12" s="229"/>
      <c r="E12" s="229"/>
      <c r="F12" s="229"/>
      <c r="G12" s="229"/>
      <c r="H12" s="229"/>
      <c r="I12" s="229"/>
    </row>
    <row r="13" spans="1:10" ht="48" customHeight="1" x14ac:dyDescent="0.2">
      <c r="A13" s="202" t="s">
        <v>200</v>
      </c>
      <c r="B13" s="202"/>
      <c r="C13" s="202"/>
      <c r="D13" s="202"/>
      <c r="E13" s="202"/>
      <c r="F13" s="223" t="s">
        <v>201</v>
      </c>
      <c r="G13" s="223"/>
      <c r="H13" s="278" t="s">
        <v>202</v>
      </c>
      <c r="I13" s="278"/>
    </row>
    <row r="14" spans="1:10" ht="20.100000000000001" customHeight="1" x14ac:dyDescent="0.2">
      <c r="A14" s="265" t="s">
        <v>278</v>
      </c>
      <c r="B14" s="266"/>
      <c r="C14" s="266"/>
      <c r="D14" s="266"/>
      <c r="E14" s="267"/>
      <c r="F14" s="268"/>
      <c r="G14" s="268"/>
      <c r="H14" s="269"/>
      <c r="I14" s="269"/>
    </row>
    <row r="15" spans="1:10" ht="20.100000000000001" customHeight="1" x14ac:dyDescent="0.2">
      <c r="A15" s="240"/>
      <c r="B15" s="240"/>
      <c r="C15" s="240"/>
      <c r="D15" s="240"/>
      <c r="E15" s="240"/>
      <c r="F15" s="240"/>
      <c r="G15" s="240"/>
      <c r="H15" s="240" t="e">
        <f>SUM(#REF!)</f>
        <v>#REF!</v>
      </c>
      <c r="I15" s="240" t="e">
        <f>SUM(#REF!)</f>
        <v>#REF!</v>
      </c>
    </row>
    <row r="16" spans="1:10" ht="53.25" customHeight="1" x14ac:dyDescent="0.2">
      <c r="A16" s="270" t="s">
        <v>203</v>
      </c>
      <c r="B16" s="270"/>
      <c r="C16" s="270"/>
      <c r="D16" s="270"/>
      <c r="E16" s="270"/>
      <c r="F16" s="270"/>
      <c r="G16" s="270"/>
      <c r="H16" s="270" t="e">
        <f>SUM(#REF!)</f>
        <v>#REF!</v>
      </c>
      <c r="I16" s="270" t="e">
        <f>SUM(#REF!)</f>
        <v>#REF!</v>
      </c>
    </row>
    <row r="17" spans="1:15" ht="20.25" customHeight="1" x14ac:dyDescent="0.2">
      <c r="A17" s="240"/>
      <c r="B17" s="240"/>
      <c r="C17" s="240"/>
      <c r="D17" s="240"/>
      <c r="E17" s="240"/>
      <c r="F17" s="240"/>
      <c r="G17" s="240"/>
      <c r="H17" s="240" t="e">
        <f>SUM(#REF!)</f>
        <v>#REF!</v>
      </c>
      <c r="I17" s="240" t="e">
        <f>SUM(#REF!)</f>
        <v>#REF!</v>
      </c>
    </row>
    <row r="18" spans="1:15" ht="20.100000000000001" customHeight="1" x14ac:dyDescent="0.2">
      <c r="A18" s="223" t="s">
        <v>204</v>
      </c>
      <c r="B18" s="223"/>
      <c r="C18" s="223"/>
      <c r="D18" s="223"/>
      <c r="E18" s="223"/>
      <c r="F18" s="223"/>
      <c r="G18" s="223"/>
      <c r="H18" s="223"/>
      <c r="I18" s="223"/>
    </row>
    <row r="19" spans="1:15" ht="20.100000000000001" customHeight="1" x14ac:dyDescent="0.2">
      <c r="A19" s="35">
        <v>1</v>
      </c>
      <c r="B19" s="257" t="s">
        <v>178</v>
      </c>
      <c r="C19" s="257"/>
      <c r="D19" s="257"/>
      <c r="E19" s="257"/>
      <c r="F19" s="257"/>
      <c r="G19" s="257"/>
      <c r="H19" s="263" t="s">
        <v>279</v>
      </c>
      <c r="I19" s="263"/>
    </row>
    <row r="20" spans="1:15" ht="20.100000000000001" customHeight="1" x14ac:dyDescent="0.2">
      <c r="A20" s="35">
        <v>2</v>
      </c>
      <c r="B20" s="257" t="s">
        <v>15</v>
      </c>
      <c r="C20" s="257"/>
      <c r="D20" s="257"/>
      <c r="E20" s="257"/>
      <c r="F20" s="257"/>
      <c r="G20" s="257"/>
      <c r="H20" s="263"/>
      <c r="I20" s="263"/>
    </row>
    <row r="21" spans="1:15" ht="20.100000000000001" customHeight="1" x14ac:dyDescent="0.2">
      <c r="A21" s="35">
        <v>3</v>
      </c>
      <c r="B21" s="257" t="s">
        <v>179</v>
      </c>
      <c r="C21" s="257"/>
      <c r="D21" s="257"/>
      <c r="E21" s="257"/>
      <c r="F21" s="257"/>
      <c r="G21" s="257"/>
      <c r="H21" s="264"/>
      <c r="I21" s="264"/>
    </row>
    <row r="22" spans="1:15" ht="20.100000000000001" customHeight="1" x14ac:dyDescent="0.2">
      <c r="A22" s="35">
        <v>4</v>
      </c>
      <c r="B22" s="257" t="s">
        <v>16</v>
      </c>
      <c r="C22" s="257"/>
      <c r="D22" s="257"/>
      <c r="E22" s="257"/>
      <c r="F22" s="257"/>
      <c r="G22" s="257"/>
      <c r="H22" s="259"/>
      <c r="I22" s="259"/>
    </row>
    <row r="23" spans="1:15" ht="20.100000000000001" customHeight="1" x14ac:dyDescent="0.2">
      <c r="A23" s="260"/>
      <c r="B23" s="260"/>
      <c r="C23" s="260"/>
      <c r="D23" s="260"/>
      <c r="E23" s="260"/>
      <c r="F23" s="260"/>
      <c r="G23" s="260"/>
      <c r="H23" s="260"/>
      <c r="I23" s="260"/>
      <c r="J23" s="36"/>
      <c r="N23" s="36"/>
      <c r="O23" s="37"/>
    </row>
    <row r="24" spans="1:15" ht="20.100000000000001" customHeight="1" x14ac:dyDescent="0.2">
      <c r="A24" s="261" t="s">
        <v>205</v>
      </c>
      <c r="B24" s="261"/>
      <c r="C24" s="261"/>
      <c r="D24" s="261"/>
      <c r="E24" s="261"/>
      <c r="F24" s="261"/>
      <c r="G24" s="261"/>
      <c r="H24" s="261"/>
      <c r="I24" s="261"/>
      <c r="N24" s="36"/>
      <c r="O24" s="37"/>
    </row>
    <row r="25" spans="1:15" ht="20.100000000000001" customHeight="1" x14ac:dyDescent="0.25">
      <c r="A25" s="262"/>
      <c r="B25" s="262"/>
      <c r="C25" s="262"/>
      <c r="D25" s="262"/>
      <c r="E25" s="262"/>
      <c r="F25" s="262"/>
      <c r="G25" s="262"/>
      <c r="H25" s="262"/>
      <c r="I25" s="262"/>
      <c r="J25" s="37"/>
      <c r="K25" s="37"/>
    </row>
    <row r="26" spans="1:15" ht="20.100000000000001" customHeight="1" x14ac:dyDescent="0.2">
      <c r="A26" s="244" t="s">
        <v>206</v>
      </c>
      <c r="B26" s="245"/>
      <c r="C26" s="245"/>
      <c r="D26" s="245"/>
      <c r="E26" s="245"/>
      <c r="F26" s="245"/>
      <c r="G26" s="245"/>
      <c r="H26" s="245"/>
      <c r="I26" s="246"/>
    </row>
    <row r="27" spans="1:15" ht="20.100000000000001" customHeight="1" x14ac:dyDescent="0.2">
      <c r="A27" s="38">
        <v>1</v>
      </c>
      <c r="B27" s="256" t="s">
        <v>207</v>
      </c>
      <c r="C27" s="256"/>
      <c r="D27" s="256"/>
      <c r="E27" s="256"/>
      <c r="F27" s="256"/>
      <c r="G27" s="256"/>
      <c r="H27" s="39" t="s">
        <v>12</v>
      </c>
      <c r="I27" s="38" t="s">
        <v>208</v>
      </c>
    </row>
    <row r="28" spans="1:15" ht="29.25" customHeight="1" x14ac:dyDescent="0.2">
      <c r="A28" s="35" t="s">
        <v>0</v>
      </c>
      <c r="B28" s="220" t="s">
        <v>209</v>
      </c>
      <c r="C28" s="220"/>
      <c r="D28" s="220"/>
      <c r="E28" s="220"/>
      <c r="F28" s="220"/>
      <c r="G28" s="220"/>
      <c r="H28" s="220"/>
      <c r="I28" s="40"/>
    </row>
    <row r="29" spans="1:15" ht="20.100000000000001" customHeight="1" x14ac:dyDescent="0.2">
      <c r="A29" s="35" t="s">
        <v>1</v>
      </c>
      <c r="B29" s="257" t="s">
        <v>181</v>
      </c>
      <c r="C29" s="257"/>
      <c r="D29" s="257"/>
      <c r="E29" s="257"/>
      <c r="F29" s="257"/>
      <c r="G29" s="257"/>
      <c r="H29" s="41">
        <v>0.3</v>
      </c>
      <c r="I29" s="40">
        <f>I28*H29</f>
        <v>0</v>
      </c>
    </row>
    <row r="30" spans="1:15" ht="20.100000000000001" customHeight="1" x14ac:dyDescent="0.2">
      <c r="A30" s="35" t="s">
        <v>10</v>
      </c>
      <c r="B30" s="235" t="s">
        <v>210</v>
      </c>
      <c r="C30" s="196"/>
      <c r="D30" s="196"/>
      <c r="E30" s="196"/>
      <c r="F30" s="196"/>
      <c r="G30" s="196"/>
      <c r="H30" s="236"/>
      <c r="I30" s="40"/>
      <c r="J30" s="42"/>
      <c r="K30" s="43"/>
      <c r="L30" s="44"/>
    </row>
    <row r="31" spans="1:15" ht="20.100000000000001" customHeight="1" x14ac:dyDescent="0.2">
      <c r="A31" s="258" t="s">
        <v>11</v>
      </c>
      <c r="B31" s="258"/>
      <c r="C31" s="258"/>
      <c r="D31" s="258"/>
      <c r="E31" s="258"/>
      <c r="F31" s="258"/>
      <c r="G31" s="258"/>
      <c r="H31" s="258"/>
      <c r="I31" s="45">
        <f>SUM(I28:I30)</f>
        <v>0</v>
      </c>
      <c r="J31" s="42"/>
      <c r="K31" s="43"/>
      <c r="L31" s="44"/>
    </row>
    <row r="32" spans="1:15" ht="20.100000000000001" customHeight="1" x14ac:dyDescent="0.2">
      <c r="A32" s="218" t="s">
        <v>211</v>
      </c>
      <c r="B32" s="218"/>
      <c r="C32" s="218"/>
      <c r="D32" s="218"/>
      <c r="E32" s="218"/>
      <c r="F32" s="218"/>
      <c r="G32" s="218"/>
      <c r="H32" s="218"/>
      <c r="I32" s="218"/>
      <c r="J32" s="42"/>
      <c r="K32" s="43"/>
      <c r="L32" s="44"/>
    </row>
    <row r="33" spans="1:256" ht="20.100000000000001" customHeight="1" x14ac:dyDescent="0.2">
      <c r="A33" s="142">
        <v>2</v>
      </c>
      <c r="B33" s="223" t="s">
        <v>182</v>
      </c>
      <c r="C33" s="223"/>
      <c r="D33" s="223"/>
      <c r="E33" s="223"/>
      <c r="F33" s="223"/>
      <c r="G33" s="223"/>
      <c r="H33" s="223"/>
      <c r="I33" s="143" t="s">
        <v>180</v>
      </c>
      <c r="J33" s="42"/>
      <c r="K33" s="43"/>
      <c r="L33" s="44"/>
    </row>
    <row r="34" spans="1:256" s="144" customFormat="1" ht="25.5" customHeight="1" x14ac:dyDescent="0.2">
      <c r="A34" s="141" t="s">
        <v>0</v>
      </c>
      <c r="B34" s="235" t="s">
        <v>371</v>
      </c>
      <c r="C34" s="235"/>
      <c r="D34" s="235"/>
      <c r="E34" s="235"/>
      <c r="F34" s="235"/>
      <c r="G34" s="235"/>
      <c r="H34" s="235"/>
      <c r="I34" s="49">
        <f>IF(ROUND((21*H35*H36)-(I28*0.06),2)&lt;0,0,ROUND((21*H35*H36)-(I28*0.06),2))*1+(H35*H36*21.726-0.06*I28)*0</f>
        <v>109.2</v>
      </c>
      <c r="J34" s="254"/>
      <c r="K34" s="254"/>
      <c r="L34" s="254"/>
      <c r="M34" s="254"/>
      <c r="N34" s="254"/>
      <c r="O34" s="254"/>
      <c r="P34" s="254"/>
      <c r="Q34" s="254"/>
      <c r="R34" s="254"/>
      <c r="S34" s="254"/>
      <c r="T34" s="254"/>
      <c r="U34" s="254"/>
      <c r="V34" s="254"/>
      <c r="W34" s="254"/>
      <c r="X34" s="254"/>
      <c r="Y34" s="254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  <c r="AM34" s="254"/>
      <c r="AN34" s="254"/>
      <c r="AO34" s="254"/>
      <c r="AP34" s="254"/>
      <c r="AQ34" s="254"/>
      <c r="AR34" s="254"/>
      <c r="AS34" s="254"/>
      <c r="AT34" s="254"/>
      <c r="AU34" s="254"/>
      <c r="AV34" s="254"/>
      <c r="AW34" s="254"/>
      <c r="AX34" s="254"/>
      <c r="AY34" s="254"/>
      <c r="AZ34" s="254"/>
      <c r="BA34" s="254"/>
      <c r="BB34" s="254"/>
      <c r="BC34" s="254"/>
      <c r="BD34" s="254"/>
      <c r="BE34" s="254"/>
      <c r="BF34" s="254"/>
      <c r="BG34" s="254"/>
      <c r="BH34" s="254"/>
      <c r="BI34" s="254"/>
      <c r="BJ34" s="254"/>
      <c r="BK34" s="254"/>
      <c r="BL34" s="254"/>
      <c r="BM34" s="254"/>
      <c r="BN34" s="254"/>
      <c r="BO34" s="254"/>
      <c r="BP34" s="254"/>
      <c r="BQ34" s="254"/>
      <c r="BR34" s="254"/>
      <c r="BS34" s="254"/>
      <c r="BT34" s="254"/>
      <c r="BU34" s="254"/>
      <c r="BV34" s="254"/>
      <c r="BW34" s="254"/>
      <c r="BX34" s="254"/>
      <c r="BY34" s="254"/>
      <c r="BZ34" s="254"/>
      <c r="CA34" s="254"/>
      <c r="CB34" s="254"/>
      <c r="CC34" s="254"/>
      <c r="CD34" s="254"/>
      <c r="CE34" s="254"/>
      <c r="CF34" s="254"/>
      <c r="CG34" s="254"/>
      <c r="CH34" s="254"/>
      <c r="CI34" s="254"/>
      <c r="CJ34" s="254"/>
      <c r="CK34" s="254"/>
      <c r="CL34" s="254"/>
      <c r="CM34" s="254"/>
      <c r="CN34" s="254"/>
      <c r="CO34" s="254"/>
      <c r="CP34" s="254"/>
      <c r="CQ34" s="254"/>
      <c r="CR34" s="254"/>
      <c r="CS34" s="254"/>
      <c r="CT34" s="254"/>
      <c r="CU34" s="254"/>
      <c r="CV34" s="254"/>
      <c r="CW34" s="254"/>
      <c r="CX34" s="254"/>
      <c r="CY34" s="254"/>
      <c r="CZ34" s="254"/>
      <c r="DA34" s="254"/>
      <c r="DB34" s="254"/>
      <c r="DC34" s="254"/>
      <c r="DD34" s="254"/>
      <c r="DE34" s="254"/>
      <c r="DF34" s="254"/>
      <c r="DG34" s="254"/>
      <c r="DH34" s="254"/>
      <c r="DI34" s="254"/>
      <c r="DJ34" s="254"/>
      <c r="DK34" s="254"/>
      <c r="DL34" s="254"/>
      <c r="DM34" s="254"/>
      <c r="DN34" s="254"/>
      <c r="DO34" s="254"/>
      <c r="DP34" s="254"/>
      <c r="DQ34" s="254"/>
      <c r="DR34" s="254"/>
      <c r="DS34" s="254"/>
      <c r="DT34" s="254"/>
      <c r="DU34" s="254"/>
      <c r="DV34" s="254"/>
      <c r="DW34" s="254"/>
      <c r="DX34" s="254"/>
      <c r="DY34" s="254"/>
      <c r="DZ34" s="254"/>
      <c r="EA34" s="254"/>
      <c r="EB34" s="254"/>
      <c r="EC34" s="254"/>
      <c r="ED34" s="254"/>
      <c r="EE34" s="254"/>
      <c r="EF34" s="254"/>
      <c r="EG34" s="254"/>
      <c r="EH34" s="254"/>
      <c r="EI34" s="254"/>
      <c r="EJ34" s="254"/>
      <c r="EK34" s="254"/>
      <c r="EL34" s="254"/>
      <c r="EM34" s="254"/>
      <c r="EN34" s="254"/>
      <c r="EO34" s="254"/>
      <c r="EP34" s="254"/>
      <c r="EQ34" s="254"/>
      <c r="ER34" s="254"/>
      <c r="ES34" s="254"/>
      <c r="ET34" s="254"/>
      <c r="EU34" s="254"/>
      <c r="EV34" s="254"/>
      <c r="EW34" s="254"/>
      <c r="EX34" s="254"/>
      <c r="EY34" s="254"/>
      <c r="EZ34" s="254"/>
      <c r="FA34" s="254"/>
      <c r="FB34" s="254"/>
      <c r="FC34" s="254"/>
      <c r="FD34" s="254"/>
      <c r="FE34" s="254"/>
      <c r="FF34" s="254"/>
      <c r="FG34" s="254"/>
      <c r="FH34" s="254"/>
      <c r="FI34" s="254"/>
      <c r="FJ34" s="254"/>
      <c r="FK34" s="254"/>
      <c r="FL34" s="254"/>
      <c r="FM34" s="254"/>
      <c r="FN34" s="254"/>
      <c r="FO34" s="254"/>
      <c r="FP34" s="254"/>
      <c r="FQ34" s="254"/>
      <c r="FR34" s="254"/>
      <c r="FS34" s="254"/>
      <c r="FT34" s="254"/>
      <c r="FU34" s="254"/>
      <c r="FV34" s="254"/>
      <c r="FW34" s="254"/>
      <c r="FX34" s="254"/>
      <c r="FY34" s="254"/>
      <c r="FZ34" s="254"/>
      <c r="GA34" s="254"/>
      <c r="GB34" s="254"/>
      <c r="GC34" s="254"/>
      <c r="GD34" s="254"/>
      <c r="GE34" s="254"/>
      <c r="GF34" s="254"/>
      <c r="GG34" s="254"/>
      <c r="GH34" s="254"/>
      <c r="GI34" s="254"/>
      <c r="GJ34" s="254"/>
      <c r="GK34" s="254"/>
      <c r="GL34" s="254"/>
      <c r="GM34" s="254"/>
      <c r="GN34" s="254"/>
      <c r="GO34" s="254"/>
      <c r="GP34" s="254"/>
      <c r="GQ34" s="254"/>
      <c r="GR34" s="254"/>
      <c r="GS34" s="254"/>
      <c r="GT34" s="254"/>
      <c r="GU34" s="254"/>
      <c r="GV34" s="254"/>
      <c r="GW34" s="254"/>
      <c r="GX34" s="254"/>
      <c r="GY34" s="254"/>
      <c r="GZ34" s="254"/>
      <c r="HA34" s="254"/>
      <c r="HB34" s="254"/>
      <c r="HC34" s="254"/>
      <c r="HD34" s="254"/>
      <c r="HE34" s="254"/>
      <c r="HF34" s="254"/>
      <c r="HG34" s="254"/>
      <c r="HH34" s="254"/>
      <c r="HI34" s="254"/>
      <c r="HJ34" s="254"/>
      <c r="HK34" s="254"/>
      <c r="HL34" s="254"/>
      <c r="HM34" s="254"/>
      <c r="HN34" s="254"/>
      <c r="HO34" s="254"/>
      <c r="HP34" s="254"/>
      <c r="HQ34" s="254"/>
      <c r="HR34" s="254"/>
      <c r="HS34" s="254"/>
      <c r="HT34" s="254"/>
      <c r="HU34" s="254"/>
      <c r="HV34" s="254"/>
      <c r="HW34" s="254"/>
      <c r="HX34" s="254"/>
      <c r="HY34" s="254"/>
      <c r="HZ34" s="254"/>
      <c r="IA34" s="254"/>
      <c r="IB34" s="254"/>
      <c r="IC34" s="254"/>
      <c r="ID34" s="254"/>
      <c r="IE34" s="254"/>
      <c r="IF34" s="254"/>
      <c r="IG34" s="254"/>
      <c r="IH34" s="254"/>
      <c r="II34" s="254"/>
      <c r="IJ34" s="254"/>
      <c r="IK34" s="254"/>
      <c r="IL34" s="254"/>
      <c r="IM34" s="254"/>
      <c r="IN34" s="254"/>
      <c r="IO34" s="254"/>
      <c r="IP34" s="254"/>
      <c r="IQ34" s="254"/>
      <c r="IR34" s="254"/>
      <c r="IS34" s="254"/>
      <c r="IT34" s="254"/>
      <c r="IU34" s="254"/>
      <c r="IV34" s="254"/>
    </row>
    <row r="35" spans="1:256" ht="23.25" customHeight="1" x14ac:dyDescent="0.2">
      <c r="A35" s="141"/>
      <c r="B35" s="235" t="s">
        <v>212</v>
      </c>
      <c r="C35" s="235"/>
      <c r="D35" s="235"/>
      <c r="E35" s="235"/>
      <c r="F35" s="235"/>
      <c r="G35" s="235"/>
      <c r="H35" s="51">
        <v>2.6</v>
      </c>
      <c r="I35" s="52" t="s">
        <v>213</v>
      </c>
    </row>
    <row r="36" spans="1:256" ht="25.5" customHeight="1" x14ac:dyDescent="0.2">
      <c r="A36" s="141"/>
      <c r="B36" s="220" t="s">
        <v>214</v>
      </c>
      <c r="C36" s="220"/>
      <c r="D36" s="220"/>
      <c r="E36" s="220"/>
      <c r="F36" s="220"/>
      <c r="G36" s="220"/>
      <c r="H36" s="53">
        <v>2</v>
      </c>
      <c r="I36" s="52"/>
    </row>
    <row r="37" spans="1:256" ht="23.25" customHeight="1" x14ac:dyDescent="0.2">
      <c r="A37" s="141" t="s">
        <v>1</v>
      </c>
      <c r="B37" s="255" t="s">
        <v>285</v>
      </c>
      <c r="C37" s="255"/>
      <c r="D37" s="255"/>
      <c r="E37" s="255"/>
      <c r="F37" s="255"/>
      <c r="G37" s="255"/>
      <c r="H37" s="255"/>
      <c r="I37" s="49">
        <v>0</v>
      </c>
    </row>
    <row r="38" spans="1:256" ht="27" customHeight="1" x14ac:dyDescent="0.2">
      <c r="A38" s="141" t="s">
        <v>2</v>
      </c>
      <c r="B38" s="235" t="s">
        <v>215</v>
      </c>
      <c r="C38" s="235"/>
      <c r="D38" s="235"/>
      <c r="E38" s="235"/>
      <c r="F38" s="235"/>
      <c r="G38" s="235"/>
      <c r="H38" s="235"/>
      <c r="I38" s="49"/>
    </row>
    <row r="39" spans="1:256" ht="22.5" customHeight="1" x14ac:dyDescent="0.2">
      <c r="A39" s="141" t="s">
        <v>3</v>
      </c>
      <c r="B39" s="241" t="s">
        <v>216</v>
      </c>
      <c r="C39" s="241"/>
      <c r="D39" s="241"/>
      <c r="E39" s="241"/>
      <c r="F39" s="241"/>
      <c r="G39" s="241"/>
      <c r="H39" s="241"/>
      <c r="I39" s="49"/>
    </row>
    <row r="40" spans="1:256" ht="26.25" customHeight="1" x14ac:dyDescent="0.2">
      <c r="A40" s="141" t="s">
        <v>4</v>
      </c>
      <c r="B40" s="241" t="s">
        <v>286</v>
      </c>
      <c r="C40" s="241"/>
      <c r="D40" s="241"/>
      <c r="E40" s="241"/>
      <c r="F40" s="241"/>
      <c r="G40" s="241"/>
      <c r="H40" s="241"/>
      <c r="I40" s="54">
        <v>0</v>
      </c>
    </row>
    <row r="41" spans="1:256" ht="21" customHeight="1" x14ac:dyDescent="0.2">
      <c r="A41" s="141" t="s">
        <v>5</v>
      </c>
      <c r="B41" s="241" t="s">
        <v>13</v>
      </c>
      <c r="C41" s="241"/>
      <c r="D41" s="241"/>
      <c r="E41" s="241"/>
      <c r="F41" s="241"/>
      <c r="G41" s="241"/>
      <c r="H41" s="241"/>
      <c r="I41" s="49">
        <v>0</v>
      </c>
    </row>
    <row r="42" spans="1:256" ht="20.100000000000001" customHeight="1" x14ac:dyDescent="0.2">
      <c r="A42" s="55"/>
      <c r="B42" s="253" t="s">
        <v>217</v>
      </c>
      <c r="C42" s="253"/>
      <c r="D42" s="253"/>
      <c r="E42" s="253"/>
      <c r="F42" s="253"/>
      <c r="G42" s="253"/>
      <c r="H42" s="253"/>
      <c r="I42" s="56">
        <f>SUM(I34:I41)</f>
        <v>109.2</v>
      </c>
    </row>
    <row r="43" spans="1:256" ht="20.100000000000001" customHeight="1" x14ac:dyDescent="0.2">
      <c r="A43" s="240"/>
      <c r="B43" s="240"/>
      <c r="C43" s="240"/>
      <c r="D43" s="240"/>
      <c r="E43" s="240"/>
      <c r="F43" s="240"/>
      <c r="G43" s="240"/>
      <c r="H43" s="240"/>
      <c r="I43" s="240"/>
    </row>
    <row r="44" spans="1:256" s="57" customFormat="1" ht="27.75" customHeight="1" x14ac:dyDescent="0.2">
      <c r="A44" s="247" t="s">
        <v>218</v>
      </c>
      <c r="B44" s="248"/>
      <c r="C44" s="248"/>
      <c r="D44" s="248"/>
      <c r="E44" s="248"/>
      <c r="F44" s="248"/>
      <c r="G44" s="248"/>
      <c r="H44" s="248"/>
      <c r="I44" s="249"/>
    </row>
    <row r="45" spans="1:256" ht="20.100000000000001" customHeight="1" x14ac:dyDescent="0.2">
      <c r="A45" s="234"/>
      <c r="B45" s="234"/>
      <c r="C45" s="234"/>
      <c r="D45" s="234"/>
      <c r="E45" s="234"/>
      <c r="F45" s="234"/>
      <c r="G45" s="234"/>
      <c r="H45" s="234"/>
      <c r="I45" s="234"/>
    </row>
    <row r="46" spans="1:256" ht="30" customHeight="1" x14ac:dyDescent="0.2">
      <c r="A46" s="229" t="s">
        <v>219</v>
      </c>
      <c r="B46" s="229"/>
      <c r="C46" s="229"/>
      <c r="D46" s="229"/>
      <c r="E46" s="229"/>
      <c r="F46" s="229"/>
      <c r="G46" s="229"/>
      <c r="H46" s="229"/>
      <c r="I46" s="229"/>
    </row>
    <row r="47" spans="1:256" ht="20.100000000000001" customHeight="1" x14ac:dyDescent="0.2">
      <c r="A47" s="142">
        <v>3</v>
      </c>
      <c r="B47" s="223" t="s">
        <v>220</v>
      </c>
      <c r="C47" s="223"/>
      <c r="D47" s="223"/>
      <c r="E47" s="223"/>
      <c r="F47" s="223"/>
      <c r="G47" s="223"/>
      <c r="H47" s="223"/>
      <c r="I47" s="142" t="s">
        <v>180</v>
      </c>
    </row>
    <row r="48" spans="1:256" ht="20.100000000000001" customHeight="1" x14ac:dyDescent="0.2">
      <c r="A48" s="141" t="s">
        <v>0</v>
      </c>
      <c r="B48" s="220" t="s">
        <v>17</v>
      </c>
      <c r="C48" s="220"/>
      <c r="D48" s="220"/>
      <c r="E48" s="220"/>
      <c r="F48" s="220"/>
      <c r="G48" s="220"/>
      <c r="H48" s="220"/>
      <c r="I48" s="58">
        <f>Uniforme!F9</f>
        <v>0</v>
      </c>
    </row>
    <row r="49" spans="1:9" ht="25.5" customHeight="1" x14ac:dyDescent="0.2">
      <c r="A49" s="141" t="s">
        <v>1</v>
      </c>
      <c r="B49" s="250" t="s">
        <v>347</v>
      </c>
      <c r="C49" s="251"/>
      <c r="D49" s="251"/>
      <c r="E49" s="251"/>
      <c r="F49" s="251"/>
      <c r="G49" s="251"/>
      <c r="H49" s="252"/>
      <c r="I49" s="59">
        <f>Materiais!C5</f>
        <v>1428.57</v>
      </c>
    </row>
    <row r="50" spans="1:9" ht="20.100000000000001" customHeight="1" x14ac:dyDescent="0.2">
      <c r="A50" s="141" t="s">
        <v>2</v>
      </c>
      <c r="B50" s="241" t="s">
        <v>221</v>
      </c>
      <c r="C50" s="242"/>
      <c r="D50" s="242"/>
      <c r="E50" s="242"/>
      <c r="F50" s="242"/>
      <c r="G50" s="242"/>
      <c r="H50" s="243"/>
      <c r="I50" s="59"/>
    </row>
    <row r="51" spans="1:9" ht="20.100000000000001" customHeight="1" x14ac:dyDescent="0.2">
      <c r="A51" s="141" t="s">
        <v>3</v>
      </c>
      <c r="B51" s="209" t="s">
        <v>222</v>
      </c>
      <c r="C51" s="209"/>
      <c r="D51" s="209"/>
      <c r="E51" s="209"/>
      <c r="F51" s="209"/>
      <c r="G51" s="209"/>
      <c r="H51" s="209"/>
      <c r="I51" s="59"/>
    </row>
    <row r="52" spans="1:9" ht="20.100000000000001" customHeight="1" x14ac:dyDescent="0.2">
      <c r="A52" s="203" t="s">
        <v>223</v>
      </c>
      <c r="B52" s="203"/>
      <c r="C52" s="203"/>
      <c r="D52" s="203"/>
      <c r="E52" s="203"/>
      <c r="F52" s="203"/>
      <c r="G52" s="203"/>
      <c r="H52" s="203"/>
      <c r="I52" s="60">
        <f>ROUND(SUM(I48:I51),2)</f>
        <v>1428.57</v>
      </c>
    </row>
    <row r="53" spans="1:9" ht="20.100000000000001" customHeight="1" x14ac:dyDescent="0.2">
      <c r="A53" s="240"/>
      <c r="B53" s="240"/>
      <c r="C53" s="240"/>
      <c r="D53" s="240"/>
      <c r="E53" s="240"/>
      <c r="F53" s="240"/>
      <c r="G53" s="240"/>
      <c r="H53" s="240"/>
      <c r="I53" s="240"/>
    </row>
    <row r="54" spans="1:9" ht="20.100000000000001" customHeight="1" x14ac:dyDescent="0.2">
      <c r="A54" s="221" t="s">
        <v>224</v>
      </c>
      <c r="B54" s="221"/>
      <c r="C54" s="221"/>
      <c r="D54" s="221"/>
      <c r="E54" s="221"/>
      <c r="F54" s="221"/>
      <c r="G54" s="221"/>
      <c r="H54" s="221"/>
      <c r="I54" s="221"/>
    </row>
    <row r="55" spans="1:9" ht="19.5" customHeight="1" x14ac:dyDescent="0.2">
      <c r="A55" s="61"/>
      <c r="B55" s="62"/>
      <c r="C55" s="62"/>
      <c r="D55" s="62"/>
      <c r="E55" s="62"/>
      <c r="F55" s="62"/>
      <c r="G55" s="62"/>
      <c r="H55" s="62"/>
      <c r="I55" s="63"/>
    </row>
    <row r="56" spans="1:9" ht="37.5" customHeight="1" x14ac:dyDescent="0.2">
      <c r="A56" s="244" t="s">
        <v>225</v>
      </c>
      <c r="B56" s="245"/>
      <c r="C56" s="245"/>
      <c r="D56" s="245"/>
      <c r="E56" s="245"/>
      <c r="F56" s="245"/>
      <c r="G56" s="245"/>
      <c r="H56" s="245"/>
      <c r="I56" s="246"/>
    </row>
    <row r="57" spans="1:9" ht="28.5" customHeight="1" x14ac:dyDescent="0.2">
      <c r="A57" s="64" t="s">
        <v>18</v>
      </c>
      <c r="B57" s="223" t="s">
        <v>226</v>
      </c>
      <c r="C57" s="223"/>
      <c r="D57" s="223"/>
      <c r="E57" s="223"/>
      <c r="F57" s="223"/>
      <c r="G57" s="223"/>
      <c r="H57" s="143" t="s">
        <v>12</v>
      </c>
      <c r="I57" s="143" t="s">
        <v>180</v>
      </c>
    </row>
    <row r="58" spans="1:9" ht="20.100000000000001" customHeight="1" x14ac:dyDescent="0.2">
      <c r="A58" s="65" t="s">
        <v>0</v>
      </c>
      <c r="B58" s="199" t="s">
        <v>8</v>
      </c>
      <c r="C58" s="199"/>
      <c r="D58" s="199"/>
      <c r="E58" s="199"/>
      <c r="F58" s="199"/>
      <c r="G58" s="199"/>
      <c r="H58" s="66">
        <v>0.2</v>
      </c>
      <c r="I58" s="67">
        <f t="shared" ref="I58:I65" si="0">ROUND($I$31*H58,2)</f>
        <v>0</v>
      </c>
    </row>
    <row r="59" spans="1:9" ht="20.100000000000001" customHeight="1" x14ac:dyDescent="0.2">
      <c r="A59" s="65" t="s">
        <v>1</v>
      </c>
      <c r="B59" s="199" t="s">
        <v>227</v>
      </c>
      <c r="C59" s="199"/>
      <c r="D59" s="199"/>
      <c r="E59" s="199"/>
      <c r="F59" s="199"/>
      <c r="G59" s="199"/>
      <c r="H59" s="66">
        <v>1.4999999999999999E-2</v>
      </c>
      <c r="I59" s="67">
        <f t="shared" si="0"/>
        <v>0</v>
      </c>
    </row>
    <row r="60" spans="1:9" ht="21.75" customHeight="1" x14ac:dyDescent="0.2">
      <c r="A60" s="65" t="s">
        <v>2</v>
      </c>
      <c r="B60" s="199" t="s">
        <v>228</v>
      </c>
      <c r="C60" s="199"/>
      <c r="D60" s="199"/>
      <c r="E60" s="199"/>
      <c r="F60" s="199"/>
      <c r="G60" s="199"/>
      <c r="H60" s="66">
        <v>0.01</v>
      </c>
      <c r="I60" s="67">
        <f t="shared" si="0"/>
        <v>0</v>
      </c>
    </row>
    <row r="61" spans="1:9" ht="20.100000000000001" customHeight="1" x14ac:dyDescent="0.2">
      <c r="A61" s="65" t="s">
        <v>3</v>
      </c>
      <c r="B61" s="199" t="s">
        <v>183</v>
      </c>
      <c r="C61" s="199"/>
      <c r="D61" s="199"/>
      <c r="E61" s="199"/>
      <c r="F61" s="199"/>
      <c r="G61" s="199"/>
      <c r="H61" s="66">
        <v>2E-3</v>
      </c>
      <c r="I61" s="67">
        <f t="shared" si="0"/>
        <v>0</v>
      </c>
    </row>
    <row r="62" spans="1:9" ht="20.100000000000001" customHeight="1" x14ac:dyDescent="0.2">
      <c r="A62" s="65" t="s">
        <v>4</v>
      </c>
      <c r="B62" s="220" t="s">
        <v>229</v>
      </c>
      <c r="C62" s="220"/>
      <c r="D62" s="220"/>
      <c r="E62" s="220"/>
      <c r="F62" s="220"/>
      <c r="G62" s="220"/>
      <c r="H62" s="66">
        <v>2.5000000000000001E-2</v>
      </c>
      <c r="I62" s="67">
        <f t="shared" si="0"/>
        <v>0</v>
      </c>
    </row>
    <row r="63" spans="1:9" ht="20.100000000000001" customHeight="1" x14ac:dyDescent="0.2">
      <c r="A63" s="65" t="s">
        <v>5</v>
      </c>
      <c r="B63" s="220" t="s">
        <v>9</v>
      </c>
      <c r="C63" s="220"/>
      <c r="D63" s="220"/>
      <c r="E63" s="220"/>
      <c r="F63" s="220"/>
      <c r="G63" s="220"/>
      <c r="H63" s="66">
        <v>0.08</v>
      </c>
      <c r="I63" s="67">
        <f t="shared" si="0"/>
        <v>0</v>
      </c>
    </row>
    <row r="64" spans="1:9" ht="30" customHeight="1" x14ac:dyDescent="0.2">
      <c r="A64" s="65" t="s">
        <v>6</v>
      </c>
      <c r="B64" s="235" t="s">
        <v>368</v>
      </c>
      <c r="C64" s="196"/>
      <c r="D64" s="196"/>
      <c r="E64" s="196"/>
      <c r="F64" s="196"/>
      <c r="G64" s="236"/>
      <c r="H64" s="68">
        <v>0.03</v>
      </c>
      <c r="I64" s="67">
        <f t="shared" si="0"/>
        <v>0</v>
      </c>
    </row>
    <row r="65" spans="1:9" ht="20.100000000000001" customHeight="1" x14ac:dyDescent="0.2">
      <c r="A65" s="65" t="s">
        <v>10</v>
      </c>
      <c r="B65" s="220" t="s">
        <v>184</v>
      </c>
      <c r="C65" s="220"/>
      <c r="D65" s="220"/>
      <c r="E65" s="220"/>
      <c r="F65" s="220"/>
      <c r="G65" s="220"/>
      <c r="H65" s="66">
        <v>6.0000000000000001E-3</v>
      </c>
      <c r="I65" s="67">
        <f t="shared" si="0"/>
        <v>0</v>
      </c>
    </row>
    <row r="66" spans="1:9" ht="20.100000000000001" customHeight="1" x14ac:dyDescent="0.2">
      <c r="A66" s="203" t="s">
        <v>60</v>
      </c>
      <c r="B66" s="203"/>
      <c r="C66" s="203"/>
      <c r="D66" s="203"/>
      <c r="E66" s="203"/>
      <c r="F66" s="203"/>
      <c r="G66" s="203"/>
      <c r="H66" s="69">
        <f>SUM(H58:H65)</f>
        <v>0.36799999999999999</v>
      </c>
      <c r="I66" s="56">
        <f>SUM(I58:I65)</f>
        <v>0</v>
      </c>
    </row>
    <row r="67" spans="1:9" ht="20.100000000000001" customHeight="1" x14ac:dyDescent="0.2">
      <c r="A67" s="70"/>
      <c r="B67" s="71"/>
      <c r="C67" s="71"/>
      <c r="D67" s="71"/>
      <c r="E67" s="71"/>
      <c r="F67" s="71"/>
      <c r="G67" s="71"/>
      <c r="H67" s="72"/>
      <c r="I67" s="73"/>
    </row>
    <row r="68" spans="1:9" ht="48" customHeight="1" x14ac:dyDescent="0.2">
      <c r="A68" s="237" t="s">
        <v>230</v>
      </c>
      <c r="B68" s="238"/>
      <c r="C68" s="238"/>
      <c r="D68" s="238"/>
      <c r="E68" s="238"/>
      <c r="F68" s="238"/>
      <c r="G68" s="238"/>
      <c r="H68" s="238"/>
      <c r="I68" s="239"/>
    </row>
    <row r="69" spans="1:9" ht="19.5" customHeight="1" x14ac:dyDescent="0.2">
      <c r="A69" s="240"/>
      <c r="B69" s="240"/>
      <c r="C69" s="240"/>
      <c r="D69" s="240"/>
      <c r="E69" s="240"/>
      <c r="F69" s="240"/>
      <c r="G69" s="240"/>
      <c r="H69" s="240"/>
      <c r="I69" s="240"/>
    </row>
    <row r="70" spans="1:9" ht="20.100000000000001" customHeight="1" x14ac:dyDescent="0.2">
      <c r="A70" s="229" t="s">
        <v>231</v>
      </c>
      <c r="B70" s="229"/>
      <c r="C70" s="229"/>
      <c r="D70" s="229"/>
      <c r="E70" s="229"/>
      <c r="F70" s="229"/>
      <c r="G70" s="229"/>
      <c r="H70" s="229"/>
      <c r="I70" s="229"/>
    </row>
    <row r="71" spans="1:9" ht="20.100000000000001" customHeight="1" x14ac:dyDescent="0.2">
      <c r="A71" s="142" t="s">
        <v>19</v>
      </c>
      <c r="B71" s="223" t="s">
        <v>232</v>
      </c>
      <c r="C71" s="223"/>
      <c r="D71" s="223"/>
      <c r="E71" s="223"/>
      <c r="F71" s="223"/>
      <c r="G71" s="223"/>
      <c r="H71" s="74" t="s">
        <v>12</v>
      </c>
      <c r="I71" s="142" t="s">
        <v>180</v>
      </c>
    </row>
    <row r="72" spans="1:9" ht="46.5" customHeight="1" x14ac:dyDescent="0.2">
      <c r="A72" s="141" t="s">
        <v>0</v>
      </c>
      <c r="B72" s="199" t="s">
        <v>233</v>
      </c>
      <c r="C72" s="199"/>
      <c r="D72" s="199"/>
      <c r="E72" s="199"/>
      <c r="F72" s="199"/>
      <c r="G72" s="199"/>
      <c r="H72" s="75">
        <v>8.3330000000000001E-2</v>
      </c>
      <c r="I72" s="67">
        <f>ROUND($I$31*H72,2)</f>
        <v>0</v>
      </c>
    </row>
    <row r="73" spans="1:9" ht="20.100000000000001" customHeight="1" x14ac:dyDescent="0.2">
      <c r="A73" s="203" t="s">
        <v>14</v>
      </c>
      <c r="B73" s="203"/>
      <c r="C73" s="203"/>
      <c r="D73" s="203"/>
      <c r="E73" s="203"/>
      <c r="F73" s="203"/>
      <c r="G73" s="203"/>
      <c r="H73" s="76">
        <f>H72</f>
        <v>8.3330000000000001E-2</v>
      </c>
      <c r="I73" s="140">
        <f>SUM(I72:I72)</f>
        <v>0</v>
      </c>
    </row>
    <row r="74" spans="1:9" ht="20.100000000000001" customHeight="1" x14ac:dyDescent="0.2">
      <c r="A74" s="141" t="s">
        <v>2</v>
      </c>
      <c r="B74" s="199" t="s">
        <v>234</v>
      </c>
      <c r="C74" s="199"/>
      <c r="D74" s="199"/>
      <c r="E74" s="199"/>
      <c r="F74" s="199"/>
      <c r="G74" s="199"/>
      <c r="H74" s="78">
        <f>H66*H73</f>
        <v>3.0669999999999999E-2</v>
      </c>
      <c r="I74" s="79">
        <f>ROUND(H66*I73,2)</f>
        <v>0</v>
      </c>
    </row>
    <row r="75" spans="1:9" ht="20.100000000000001" customHeight="1" x14ac:dyDescent="0.2">
      <c r="A75" s="203" t="s">
        <v>60</v>
      </c>
      <c r="B75" s="203"/>
      <c r="C75" s="203"/>
      <c r="D75" s="203"/>
      <c r="E75" s="203"/>
      <c r="F75" s="203"/>
      <c r="G75" s="203"/>
      <c r="H75" s="80">
        <f>H73+H74</f>
        <v>0.114</v>
      </c>
      <c r="I75" s="140">
        <f>SUM(I73:I74)</f>
        <v>0</v>
      </c>
    </row>
    <row r="76" spans="1:9" ht="20.100000000000001" customHeight="1" x14ac:dyDescent="0.2">
      <c r="A76" s="234"/>
      <c r="B76" s="234"/>
      <c r="C76" s="234"/>
      <c r="D76" s="234"/>
      <c r="E76" s="234"/>
      <c r="F76" s="234"/>
      <c r="G76" s="234"/>
      <c r="H76" s="234"/>
      <c r="I76" s="234"/>
    </row>
    <row r="77" spans="1:9" ht="26.25" customHeight="1" x14ac:dyDescent="0.2">
      <c r="A77" s="229" t="s">
        <v>185</v>
      </c>
      <c r="B77" s="229"/>
      <c r="C77" s="229"/>
      <c r="D77" s="229"/>
      <c r="E77" s="229"/>
      <c r="F77" s="229"/>
      <c r="G77" s="229"/>
      <c r="H77" s="229"/>
      <c r="I77" s="229"/>
    </row>
    <row r="78" spans="1:9" ht="20.100000000000001" customHeight="1" x14ac:dyDescent="0.2">
      <c r="A78" s="142" t="s">
        <v>20</v>
      </c>
      <c r="B78" s="219" t="s">
        <v>186</v>
      </c>
      <c r="C78" s="219"/>
      <c r="D78" s="219"/>
      <c r="E78" s="219"/>
      <c r="F78" s="219"/>
      <c r="G78" s="219"/>
      <c r="H78" s="219"/>
      <c r="I78" s="142" t="s">
        <v>180</v>
      </c>
    </row>
    <row r="79" spans="1:9" ht="24.75" customHeight="1" x14ac:dyDescent="0.2">
      <c r="A79" s="141" t="s">
        <v>0</v>
      </c>
      <c r="B79" s="220" t="s">
        <v>339</v>
      </c>
      <c r="C79" s="220"/>
      <c r="D79" s="220"/>
      <c r="E79" s="220"/>
      <c r="F79" s="220"/>
      <c r="G79" s="220"/>
      <c r="H79" s="82">
        <v>7.3999999999999999E-4</v>
      </c>
      <c r="I79" s="67">
        <f>ROUND($I$31*H79,2)</f>
        <v>0</v>
      </c>
    </row>
    <row r="80" spans="1:9" s="81" customFormat="1" ht="20.100000000000001" customHeight="1" x14ac:dyDescent="0.2">
      <c r="A80" s="141" t="s">
        <v>1</v>
      </c>
      <c r="B80" s="220" t="s">
        <v>235</v>
      </c>
      <c r="C80" s="220"/>
      <c r="D80" s="220"/>
      <c r="E80" s="220"/>
      <c r="F80" s="220"/>
      <c r="G80" s="220"/>
      <c r="H80" s="82">
        <f>H66*H79</f>
        <v>2.7E-4</v>
      </c>
      <c r="I80" s="67">
        <f>ROUND(H66*I79,2)</f>
        <v>0</v>
      </c>
    </row>
    <row r="81" spans="1:9" s="81" customFormat="1" ht="26.25" customHeight="1" x14ac:dyDescent="0.2">
      <c r="A81" s="203" t="s">
        <v>60</v>
      </c>
      <c r="B81" s="203"/>
      <c r="C81" s="203"/>
      <c r="D81" s="203"/>
      <c r="E81" s="203"/>
      <c r="F81" s="203"/>
      <c r="G81" s="203"/>
      <c r="H81" s="76">
        <f>H79+H80</f>
        <v>1.01E-3</v>
      </c>
      <c r="I81" s="56">
        <f>SUM(I79:I80)</f>
        <v>0</v>
      </c>
    </row>
    <row r="82" spans="1:9" s="81" customFormat="1" ht="20.100000000000001" customHeight="1" x14ac:dyDescent="0.2">
      <c r="A82" s="233"/>
      <c r="B82" s="233"/>
      <c r="C82" s="233"/>
      <c r="D82" s="233"/>
      <c r="E82" s="233"/>
      <c r="F82" s="233"/>
      <c r="G82" s="233"/>
      <c r="H82" s="233"/>
      <c r="I82" s="233"/>
    </row>
    <row r="83" spans="1:9" s="81" customFormat="1" ht="20.100000000000001" customHeight="1" x14ac:dyDescent="0.2">
      <c r="A83" s="232" t="s">
        <v>236</v>
      </c>
      <c r="B83" s="232"/>
      <c r="C83" s="232"/>
      <c r="D83" s="232"/>
      <c r="E83" s="232"/>
      <c r="F83" s="232"/>
      <c r="G83" s="232"/>
      <c r="H83" s="232"/>
      <c r="I83" s="232"/>
    </row>
    <row r="84" spans="1:9" s="81" customFormat="1" ht="16.5" customHeight="1" x14ac:dyDescent="0.2">
      <c r="A84" s="218" t="s">
        <v>237</v>
      </c>
      <c r="B84" s="218"/>
      <c r="C84" s="218"/>
      <c r="D84" s="218"/>
      <c r="E84" s="218"/>
      <c r="F84" s="218"/>
      <c r="G84" s="218"/>
      <c r="H84" s="218"/>
      <c r="I84" s="218"/>
    </row>
    <row r="85" spans="1:9" s="81" customFormat="1" ht="27" customHeight="1" x14ac:dyDescent="0.2">
      <c r="A85" s="142" t="s">
        <v>21</v>
      </c>
      <c r="B85" s="219" t="s">
        <v>187</v>
      </c>
      <c r="C85" s="219"/>
      <c r="D85" s="219"/>
      <c r="E85" s="219"/>
      <c r="F85" s="219"/>
      <c r="G85" s="219"/>
      <c r="H85" s="219"/>
      <c r="I85" s="142" t="s">
        <v>180</v>
      </c>
    </row>
    <row r="86" spans="1:9" ht="20.100000000000001" customHeight="1" x14ac:dyDescent="0.2">
      <c r="A86" s="141" t="s">
        <v>0</v>
      </c>
      <c r="B86" s="221" t="s">
        <v>345</v>
      </c>
      <c r="C86" s="221"/>
      <c r="D86" s="221"/>
      <c r="E86" s="221"/>
      <c r="F86" s="221"/>
      <c r="G86" s="221"/>
      <c r="H86" s="83">
        <v>0</v>
      </c>
      <c r="I86" s="67">
        <f>ROUND($I$31*H86,2)</f>
        <v>0</v>
      </c>
    </row>
    <row r="87" spans="1:9" ht="20.100000000000001" customHeight="1" x14ac:dyDescent="0.2">
      <c r="A87" s="141" t="s">
        <v>1</v>
      </c>
      <c r="B87" s="221" t="s">
        <v>238</v>
      </c>
      <c r="C87" s="221"/>
      <c r="D87" s="221"/>
      <c r="E87" s="221"/>
      <c r="F87" s="221"/>
      <c r="G87" s="221"/>
      <c r="H87" s="83">
        <f>H63*H86</f>
        <v>0</v>
      </c>
      <c r="I87" s="67">
        <f>ROUND($H$63*I86,2)</f>
        <v>0</v>
      </c>
    </row>
    <row r="88" spans="1:9" ht="20.100000000000001" customHeight="1" x14ac:dyDescent="0.25">
      <c r="A88" s="141" t="s">
        <v>2</v>
      </c>
      <c r="B88" s="199" t="s">
        <v>239</v>
      </c>
      <c r="C88" s="199"/>
      <c r="D88" s="199"/>
      <c r="E88" s="199"/>
      <c r="F88" s="199"/>
      <c r="G88" s="199"/>
      <c r="H88" s="84">
        <v>2E-3</v>
      </c>
      <c r="I88" s="67">
        <f>ROUND($I$31*H88,2)</f>
        <v>0</v>
      </c>
    </row>
    <row r="89" spans="1:9" ht="29.25" customHeight="1" x14ac:dyDescent="0.2">
      <c r="A89" s="141" t="s">
        <v>3</v>
      </c>
      <c r="B89" s="214" t="s">
        <v>343</v>
      </c>
      <c r="C89" s="230"/>
      <c r="D89" s="230"/>
      <c r="E89" s="230"/>
      <c r="F89" s="230"/>
      <c r="G89" s="231"/>
      <c r="H89" s="83">
        <v>1.9400000000000001E-2</v>
      </c>
      <c r="I89" s="67">
        <f>ROUND($I$31*H89,2)</f>
        <v>0</v>
      </c>
    </row>
    <row r="90" spans="1:9" ht="27" customHeight="1" x14ac:dyDescent="0.2">
      <c r="A90" s="141" t="s">
        <v>4</v>
      </c>
      <c r="B90" s="221" t="s">
        <v>240</v>
      </c>
      <c r="C90" s="221"/>
      <c r="D90" s="221"/>
      <c r="E90" s="221"/>
      <c r="F90" s="221"/>
      <c r="G90" s="221"/>
      <c r="H90" s="83">
        <f>H66*H89</f>
        <v>7.1399999999999996E-3</v>
      </c>
      <c r="I90" s="67">
        <f>ROUND($H$66*I89,2)</f>
        <v>0</v>
      </c>
    </row>
    <row r="91" spans="1:9" ht="27" customHeight="1" x14ac:dyDescent="0.2">
      <c r="A91" s="141" t="s">
        <v>5</v>
      </c>
      <c r="B91" s="214" t="s">
        <v>344</v>
      </c>
      <c r="C91" s="230"/>
      <c r="D91" s="230"/>
      <c r="E91" s="230"/>
      <c r="F91" s="230"/>
      <c r="G91" s="231"/>
      <c r="H91" s="85">
        <v>0.04</v>
      </c>
      <c r="I91" s="67">
        <f>ROUND($I$31*H91,2)</f>
        <v>0</v>
      </c>
    </row>
    <row r="92" spans="1:9" ht="20.100000000000001" customHeight="1" x14ac:dyDescent="0.2">
      <c r="A92" s="203" t="s">
        <v>60</v>
      </c>
      <c r="B92" s="203"/>
      <c r="C92" s="203"/>
      <c r="D92" s="203"/>
      <c r="E92" s="203"/>
      <c r="F92" s="203"/>
      <c r="G92" s="203"/>
      <c r="H92" s="86">
        <f>SUM(H86:H91)</f>
        <v>6.8540000000000004E-2</v>
      </c>
      <c r="I92" s="56">
        <f>SUM(I86:I91)</f>
        <v>0</v>
      </c>
    </row>
    <row r="93" spans="1:9" ht="30" customHeight="1" x14ac:dyDescent="0.2">
      <c r="A93" s="232"/>
      <c r="B93" s="232"/>
      <c r="C93" s="232"/>
      <c r="D93" s="232"/>
      <c r="E93" s="232"/>
      <c r="F93" s="232"/>
      <c r="G93" s="232"/>
      <c r="H93" s="232"/>
      <c r="I93" s="232"/>
    </row>
    <row r="94" spans="1:9" ht="72" customHeight="1" x14ac:dyDescent="0.2">
      <c r="A94" s="227" t="s">
        <v>346</v>
      </c>
      <c r="B94" s="228"/>
      <c r="C94" s="228"/>
      <c r="D94" s="228"/>
      <c r="E94" s="228"/>
      <c r="F94" s="228"/>
      <c r="G94" s="228"/>
      <c r="H94" s="228"/>
      <c r="I94" s="228"/>
    </row>
    <row r="95" spans="1:9" ht="21.75" customHeight="1" x14ac:dyDescent="0.2">
      <c r="A95" s="229" t="s">
        <v>241</v>
      </c>
      <c r="B95" s="229"/>
      <c r="C95" s="229"/>
      <c r="D95" s="229"/>
      <c r="E95" s="229"/>
      <c r="F95" s="229"/>
      <c r="G95" s="229"/>
      <c r="H95" s="229"/>
      <c r="I95" s="229"/>
    </row>
    <row r="96" spans="1:9" ht="20.25" customHeight="1" x14ac:dyDescent="0.25">
      <c r="A96" s="87" t="s">
        <v>22</v>
      </c>
      <c r="B96" s="219" t="s">
        <v>242</v>
      </c>
      <c r="C96" s="219"/>
      <c r="D96" s="219"/>
      <c r="E96" s="219"/>
      <c r="F96" s="219"/>
      <c r="G96" s="219"/>
      <c r="H96" s="219"/>
      <c r="I96" s="87" t="s">
        <v>180</v>
      </c>
    </row>
    <row r="97" spans="1:9" ht="20.100000000000001" customHeight="1" x14ac:dyDescent="0.25">
      <c r="A97" s="88" t="s">
        <v>0</v>
      </c>
      <c r="B97" s="199" t="s">
        <v>243</v>
      </c>
      <c r="C97" s="199"/>
      <c r="D97" s="199"/>
      <c r="E97" s="199"/>
      <c r="F97" s="199"/>
      <c r="G97" s="199"/>
      <c r="H97" s="75">
        <v>0.121</v>
      </c>
      <c r="I97" s="67">
        <f t="shared" ref="I97:I102" si="1">ROUND($I$31*H97,2)</f>
        <v>0</v>
      </c>
    </row>
    <row r="98" spans="1:9" ht="20.100000000000001" customHeight="1" x14ac:dyDescent="0.25">
      <c r="A98" s="88" t="s">
        <v>1</v>
      </c>
      <c r="B98" s="221" t="s">
        <v>340</v>
      </c>
      <c r="C98" s="221"/>
      <c r="D98" s="221"/>
      <c r="E98" s="221"/>
      <c r="F98" s="221"/>
      <c r="G98" s="221"/>
      <c r="H98" s="83">
        <v>1.389E-2</v>
      </c>
      <c r="I98" s="67">
        <f t="shared" si="1"/>
        <v>0</v>
      </c>
    </row>
    <row r="99" spans="1:9" ht="22.5" customHeight="1" x14ac:dyDescent="0.25">
      <c r="A99" s="88" t="s">
        <v>2</v>
      </c>
      <c r="B99" s="221" t="s">
        <v>341</v>
      </c>
      <c r="C99" s="221"/>
      <c r="D99" s="221"/>
      <c r="E99" s="221"/>
      <c r="F99" s="221"/>
      <c r="G99" s="221"/>
      <c r="H99" s="83">
        <v>2.0000000000000001E-4</v>
      </c>
      <c r="I99" s="67">
        <f t="shared" si="1"/>
        <v>0</v>
      </c>
    </row>
    <row r="100" spans="1:9" ht="20.100000000000001" customHeight="1" x14ac:dyDescent="0.25">
      <c r="A100" s="88" t="s">
        <v>3</v>
      </c>
      <c r="B100" s="221" t="s">
        <v>342</v>
      </c>
      <c r="C100" s="221"/>
      <c r="D100" s="221"/>
      <c r="E100" s="221"/>
      <c r="F100" s="221"/>
      <c r="G100" s="221"/>
      <c r="H100" s="89">
        <v>8.2199999999999999E-3</v>
      </c>
      <c r="I100" s="67">
        <f t="shared" si="1"/>
        <v>0</v>
      </c>
    </row>
    <row r="101" spans="1:9" ht="20.100000000000001" customHeight="1" x14ac:dyDescent="0.25">
      <c r="A101" s="88" t="s">
        <v>4</v>
      </c>
      <c r="B101" s="224" t="s">
        <v>244</v>
      </c>
      <c r="C101" s="225"/>
      <c r="D101" s="225"/>
      <c r="E101" s="225"/>
      <c r="F101" s="225"/>
      <c r="G101" s="226"/>
      <c r="H101" s="83">
        <v>2.9999999999999997E-4</v>
      </c>
      <c r="I101" s="67">
        <f t="shared" si="1"/>
        <v>0</v>
      </c>
    </row>
    <row r="102" spans="1:9" ht="20.100000000000001" customHeight="1" x14ac:dyDescent="0.25">
      <c r="A102" s="88" t="s">
        <v>5</v>
      </c>
      <c r="B102" s="221" t="s">
        <v>13</v>
      </c>
      <c r="C102" s="221"/>
      <c r="D102" s="221"/>
      <c r="E102" s="221"/>
      <c r="F102" s="221"/>
      <c r="G102" s="221"/>
      <c r="H102" s="83">
        <v>0</v>
      </c>
      <c r="I102" s="67">
        <f t="shared" si="1"/>
        <v>0</v>
      </c>
    </row>
    <row r="103" spans="1:9" ht="20.100000000000001" customHeight="1" x14ac:dyDescent="0.25">
      <c r="A103" s="203" t="s">
        <v>14</v>
      </c>
      <c r="B103" s="203"/>
      <c r="C103" s="203"/>
      <c r="D103" s="203"/>
      <c r="E103" s="203"/>
      <c r="F103" s="203"/>
      <c r="G103" s="203"/>
      <c r="H103" s="86">
        <f>SUM(H97:H102)</f>
        <v>0.14360999999999999</v>
      </c>
      <c r="I103" s="90">
        <f>SUM(I97:I102)</f>
        <v>0</v>
      </c>
    </row>
    <row r="104" spans="1:9" ht="20.100000000000001" customHeight="1" x14ac:dyDescent="0.25">
      <c r="A104" s="91" t="s">
        <v>6</v>
      </c>
      <c r="B104" s="209" t="s">
        <v>188</v>
      </c>
      <c r="C104" s="209"/>
      <c r="D104" s="209"/>
      <c r="E104" s="209"/>
      <c r="F104" s="209"/>
      <c r="G104" s="209"/>
      <c r="H104" s="92">
        <f>H66*H103</f>
        <v>5.2850000000000001E-2</v>
      </c>
      <c r="I104" s="93">
        <f>ROUND(H66*I103,2)</f>
        <v>0</v>
      </c>
    </row>
    <row r="105" spans="1:9" ht="20.100000000000001" customHeight="1" x14ac:dyDescent="0.2">
      <c r="A105" s="203" t="s">
        <v>60</v>
      </c>
      <c r="B105" s="203"/>
      <c r="C105" s="203"/>
      <c r="D105" s="203"/>
      <c r="E105" s="203"/>
      <c r="F105" s="203"/>
      <c r="G105" s="203"/>
      <c r="H105" s="86">
        <f>H103+H104</f>
        <v>0.19646</v>
      </c>
      <c r="I105" s="56">
        <f>SUM(I103:I104)</f>
        <v>0</v>
      </c>
    </row>
    <row r="106" spans="1:9" ht="20.100000000000001" customHeight="1" x14ac:dyDescent="0.2">
      <c r="A106" s="221" t="s">
        <v>245</v>
      </c>
      <c r="B106" s="221"/>
      <c r="C106" s="221"/>
      <c r="D106" s="221"/>
      <c r="E106" s="221"/>
      <c r="F106" s="221"/>
      <c r="G106" s="221"/>
      <c r="H106" s="221"/>
      <c r="I106" s="221"/>
    </row>
    <row r="107" spans="1:9" ht="20.100000000000001" customHeight="1" x14ac:dyDescent="0.2">
      <c r="A107" s="221" t="s">
        <v>246</v>
      </c>
      <c r="B107" s="221"/>
      <c r="C107" s="221"/>
      <c r="D107" s="221"/>
      <c r="E107" s="221"/>
      <c r="F107" s="221"/>
      <c r="G107" s="221"/>
      <c r="H107" s="221"/>
      <c r="I107" s="221"/>
    </row>
    <row r="108" spans="1:9" ht="20.100000000000001" customHeight="1" x14ac:dyDescent="0.2">
      <c r="A108" s="221" t="s">
        <v>247</v>
      </c>
      <c r="B108" s="221"/>
      <c r="C108" s="221"/>
      <c r="D108" s="221"/>
      <c r="E108" s="221"/>
      <c r="F108" s="221"/>
      <c r="G108" s="221"/>
      <c r="H108" s="221"/>
      <c r="I108" s="221"/>
    </row>
    <row r="109" spans="1:9" s="81" customFormat="1" ht="31.5" customHeight="1" x14ac:dyDescent="0.2">
      <c r="A109" s="222" t="s">
        <v>248</v>
      </c>
      <c r="B109" s="222"/>
      <c r="C109" s="222"/>
      <c r="D109" s="222"/>
      <c r="E109" s="222"/>
      <c r="F109" s="222"/>
      <c r="G109" s="222"/>
      <c r="H109" s="222"/>
      <c r="I109" s="222"/>
    </row>
    <row r="110" spans="1:9" s="81" customFormat="1" ht="19.5" customHeight="1" x14ac:dyDescent="0.2">
      <c r="A110" s="218" t="s">
        <v>249</v>
      </c>
      <c r="B110" s="218"/>
      <c r="C110" s="218"/>
      <c r="D110" s="218"/>
      <c r="E110" s="218"/>
      <c r="F110" s="218"/>
      <c r="G110" s="218"/>
      <c r="H110" s="218"/>
      <c r="I110" s="218"/>
    </row>
    <row r="111" spans="1:9" s="81" customFormat="1" ht="30.75" customHeight="1" x14ac:dyDescent="0.2">
      <c r="A111" s="142">
        <v>4</v>
      </c>
      <c r="B111" s="223" t="s">
        <v>189</v>
      </c>
      <c r="C111" s="223"/>
      <c r="D111" s="223"/>
      <c r="E111" s="223"/>
      <c r="F111" s="223"/>
      <c r="G111" s="223"/>
      <c r="H111" s="223"/>
      <c r="I111" s="142" t="s">
        <v>180</v>
      </c>
    </row>
    <row r="112" spans="1:9" s="81" customFormat="1" ht="20.100000000000001" customHeight="1" x14ac:dyDescent="0.2">
      <c r="A112" s="141" t="s">
        <v>18</v>
      </c>
      <c r="B112" s="220" t="s">
        <v>250</v>
      </c>
      <c r="C112" s="220"/>
      <c r="D112" s="220"/>
      <c r="E112" s="220"/>
      <c r="F112" s="220"/>
      <c r="G112" s="220"/>
      <c r="H112" s="94">
        <f>H66</f>
        <v>0.36799999999999999</v>
      </c>
      <c r="I112" s="49">
        <f>I66</f>
        <v>0</v>
      </c>
    </row>
    <row r="113" spans="1:9" s="81" customFormat="1" ht="20.100000000000001" customHeight="1" x14ac:dyDescent="0.2">
      <c r="A113" s="141" t="s">
        <v>19</v>
      </c>
      <c r="B113" s="220" t="s">
        <v>251</v>
      </c>
      <c r="C113" s="220"/>
      <c r="D113" s="220"/>
      <c r="E113" s="220"/>
      <c r="F113" s="220"/>
      <c r="G113" s="220"/>
      <c r="H113" s="94">
        <f>H75</f>
        <v>0.114</v>
      </c>
      <c r="I113" s="49">
        <f>I75</f>
        <v>0</v>
      </c>
    </row>
    <row r="114" spans="1:9" s="81" customFormat="1" ht="30.75" customHeight="1" x14ac:dyDescent="0.2">
      <c r="A114" s="141" t="s">
        <v>20</v>
      </c>
      <c r="B114" s="220" t="s">
        <v>252</v>
      </c>
      <c r="C114" s="220"/>
      <c r="D114" s="220"/>
      <c r="E114" s="220"/>
      <c r="F114" s="220"/>
      <c r="G114" s="220"/>
      <c r="H114" s="94">
        <f>H81</f>
        <v>1.01E-3</v>
      </c>
      <c r="I114" s="49">
        <f>I81</f>
        <v>0</v>
      </c>
    </row>
    <row r="115" spans="1:9" s="81" customFormat="1" ht="20.100000000000001" customHeight="1" x14ac:dyDescent="0.2">
      <c r="A115" s="141" t="s">
        <v>21</v>
      </c>
      <c r="B115" s="220" t="s">
        <v>253</v>
      </c>
      <c r="C115" s="220"/>
      <c r="D115" s="220"/>
      <c r="E115" s="220"/>
      <c r="F115" s="220"/>
      <c r="G115" s="220"/>
      <c r="H115" s="94">
        <f>H92</f>
        <v>6.8540000000000004E-2</v>
      </c>
      <c r="I115" s="49">
        <f>I92</f>
        <v>0</v>
      </c>
    </row>
    <row r="116" spans="1:9" s="81" customFormat="1" ht="20.100000000000001" customHeight="1" x14ac:dyDescent="0.2">
      <c r="A116" s="141" t="s">
        <v>22</v>
      </c>
      <c r="B116" s="220" t="s">
        <v>254</v>
      </c>
      <c r="C116" s="220"/>
      <c r="D116" s="220"/>
      <c r="E116" s="220"/>
      <c r="F116" s="220"/>
      <c r="G116" s="220"/>
      <c r="H116" s="94">
        <f>H105</f>
        <v>0.19646</v>
      </c>
      <c r="I116" s="49">
        <f>I105</f>
        <v>0</v>
      </c>
    </row>
    <row r="117" spans="1:9" s="81" customFormat="1" ht="20.100000000000001" customHeight="1" x14ac:dyDescent="0.2">
      <c r="A117" s="141" t="s">
        <v>23</v>
      </c>
      <c r="B117" s="220" t="s">
        <v>13</v>
      </c>
      <c r="C117" s="220"/>
      <c r="D117" s="220"/>
      <c r="E117" s="220"/>
      <c r="F117" s="220"/>
      <c r="G117" s="220"/>
      <c r="H117" s="94">
        <v>0</v>
      </c>
      <c r="I117" s="49">
        <v>0</v>
      </c>
    </row>
    <row r="118" spans="1:9" s="81" customFormat="1" ht="20.100000000000001" customHeight="1" x14ac:dyDescent="0.2">
      <c r="A118" s="203" t="s">
        <v>60</v>
      </c>
      <c r="B118" s="203"/>
      <c r="C118" s="203"/>
      <c r="D118" s="203"/>
      <c r="E118" s="203"/>
      <c r="F118" s="203"/>
      <c r="G118" s="203"/>
      <c r="H118" s="76">
        <f>SUM(H112:H117)</f>
        <v>0.74800999999999995</v>
      </c>
      <c r="I118" s="56">
        <f>SUM(I112:I117)</f>
        <v>0</v>
      </c>
    </row>
    <row r="119" spans="1:9" s="81" customFormat="1" ht="20.100000000000001" customHeight="1" x14ac:dyDescent="0.2">
      <c r="A119" s="218" t="s">
        <v>255</v>
      </c>
      <c r="B119" s="218"/>
      <c r="C119" s="218"/>
      <c r="D119" s="218"/>
      <c r="E119" s="218"/>
      <c r="F119" s="218"/>
      <c r="G119" s="218"/>
      <c r="H119" s="218"/>
      <c r="I119" s="218"/>
    </row>
    <row r="120" spans="1:9" ht="20.100000000000001" customHeight="1" x14ac:dyDescent="0.2">
      <c r="A120" s="142">
        <v>5</v>
      </c>
      <c r="B120" s="219" t="s">
        <v>256</v>
      </c>
      <c r="C120" s="219"/>
      <c r="D120" s="219"/>
      <c r="E120" s="219"/>
      <c r="F120" s="219"/>
      <c r="G120" s="219"/>
      <c r="H120" s="142" t="s">
        <v>12</v>
      </c>
      <c r="I120" s="95" t="s">
        <v>180</v>
      </c>
    </row>
    <row r="121" spans="1:9" ht="40.5" customHeight="1" x14ac:dyDescent="0.2">
      <c r="A121" s="215" t="s">
        <v>257</v>
      </c>
      <c r="B121" s="216"/>
      <c r="C121" s="216"/>
      <c r="D121" s="216"/>
      <c r="E121" s="216"/>
      <c r="F121" s="216"/>
      <c r="G121" s="216"/>
      <c r="H121" s="217"/>
      <c r="I121" s="96">
        <f>SUM(I31+I42+I52+I118)</f>
        <v>1537.77</v>
      </c>
    </row>
    <row r="122" spans="1:9" ht="20.100000000000001" customHeight="1" x14ac:dyDescent="0.2">
      <c r="A122" s="141" t="s">
        <v>0</v>
      </c>
      <c r="B122" s="209" t="s">
        <v>190</v>
      </c>
      <c r="C122" s="209"/>
      <c r="D122" s="209"/>
      <c r="E122" s="209"/>
      <c r="F122" s="209"/>
      <c r="G122" s="209"/>
      <c r="H122" s="97">
        <v>0</v>
      </c>
      <c r="I122" s="67">
        <f>ROUND(H122*I121,2)</f>
        <v>0</v>
      </c>
    </row>
    <row r="123" spans="1:9" ht="42.75" customHeight="1" x14ac:dyDescent="0.2">
      <c r="A123" s="215" t="s">
        <v>258</v>
      </c>
      <c r="B123" s="216"/>
      <c r="C123" s="216"/>
      <c r="D123" s="216"/>
      <c r="E123" s="216"/>
      <c r="F123" s="216"/>
      <c r="G123" s="216"/>
      <c r="H123" s="217"/>
      <c r="I123" s="96">
        <f>SUM(I31+I42+I52+I118+I122)</f>
        <v>1537.77</v>
      </c>
    </row>
    <row r="124" spans="1:9" ht="20.100000000000001" customHeight="1" x14ac:dyDescent="0.2">
      <c r="A124" s="141" t="s">
        <v>1</v>
      </c>
      <c r="B124" s="209" t="s">
        <v>191</v>
      </c>
      <c r="C124" s="209"/>
      <c r="D124" s="209"/>
      <c r="E124" s="209"/>
      <c r="F124" s="209"/>
      <c r="G124" s="209"/>
      <c r="H124" s="97">
        <v>0</v>
      </c>
      <c r="I124" s="67">
        <f>ROUND(H124*I123,2)</f>
        <v>0</v>
      </c>
    </row>
    <row r="125" spans="1:9" ht="43.5" customHeight="1" x14ac:dyDescent="0.2">
      <c r="A125" s="215" t="s">
        <v>301</v>
      </c>
      <c r="B125" s="216"/>
      <c r="C125" s="216"/>
      <c r="D125" s="216"/>
      <c r="E125" s="216"/>
      <c r="F125" s="216"/>
      <c r="G125" s="216"/>
      <c r="H125" s="217"/>
      <c r="I125" s="96">
        <f>SUM(I31+I42+I52+I118+I122+I124)</f>
        <v>1537.77</v>
      </c>
    </row>
    <row r="126" spans="1:9" ht="27.75" customHeight="1" x14ac:dyDescent="0.2">
      <c r="A126" s="210" t="s">
        <v>2</v>
      </c>
      <c r="B126" s="209" t="s">
        <v>98</v>
      </c>
      <c r="C126" s="209"/>
      <c r="D126" s="209"/>
      <c r="E126" s="209"/>
      <c r="F126" s="209"/>
      <c r="G126" s="209"/>
      <c r="H126" s="145">
        <f>+(100-8.65)/100</f>
        <v>0.91349999999999998</v>
      </c>
      <c r="I126" s="152">
        <f>I125/H126</f>
        <v>1683.38</v>
      </c>
    </row>
    <row r="127" spans="1:9" ht="41.25" customHeight="1" x14ac:dyDescent="0.2">
      <c r="A127" s="211"/>
      <c r="B127" s="209" t="s">
        <v>259</v>
      </c>
      <c r="C127" s="209"/>
      <c r="D127" s="209"/>
      <c r="E127" s="209"/>
      <c r="F127" s="209"/>
      <c r="G127" s="209"/>
      <c r="H127" s="97" t="s">
        <v>213</v>
      </c>
      <c r="I127" s="98" t="s">
        <v>213</v>
      </c>
    </row>
    <row r="128" spans="1:9" ht="23.25" customHeight="1" x14ac:dyDescent="0.2">
      <c r="A128" s="211"/>
      <c r="B128" s="213" t="s">
        <v>260</v>
      </c>
      <c r="C128" s="213"/>
      <c r="D128" s="213"/>
      <c r="E128" s="213"/>
      <c r="F128" s="213"/>
      <c r="G128" s="213"/>
      <c r="H128" s="99">
        <v>0</v>
      </c>
      <c r="I128" s="67">
        <f>I126*H128</f>
        <v>0</v>
      </c>
    </row>
    <row r="129" spans="1:11" ht="20.100000000000001" customHeight="1" x14ac:dyDescent="0.2">
      <c r="A129" s="211"/>
      <c r="B129" s="213" t="s">
        <v>261</v>
      </c>
      <c r="C129" s="213"/>
      <c r="D129" s="213"/>
      <c r="E129" s="213"/>
      <c r="F129" s="213"/>
      <c r="G129" s="213"/>
      <c r="H129" s="99">
        <v>0</v>
      </c>
      <c r="I129" s="67">
        <f>I126*H129</f>
        <v>0</v>
      </c>
    </row>
    <row r="130" spans="1:11" ht="27.75" customHeight="1" x14ac:dyDescent="0.2">
      <c r="A130" s="211"/>
      <c r="B130" s="214" t="s">
        <v>262</v>
      </c>
      <c r="C130" s="214"/>
      <c r="D130" s="214"/>
      <c r="E130" s="214"/>
      <c r="F130" s="214"/>
      <c r="G130" s="214"/>
      <c r="H130" s="99" t="s">
        <v>213</v>
      </c>
      <c r="I130" s="98" t="s">
        <v>213</v>
      </c>
    </row>
    <row r="131" spans="1:11" ht="20.100000000000001" customHeight="1" x14ac:dyDescent="0.2">
      <c r="A131" s="211"/>
      <c r="B131" s="214" t="s">
        <v>263</v>
      </c>
      <c r="C131" s="214"/>
      <c r="D131" s="214"/>
      <c r="E131" s="214"/>
      <c r="F131" s="214"/>
      <c r="G131" s="214"/>
      <c r="H131" s="99" t="s">
        <v>213</v>
      </c>
      <c r="I131" s="98" t="s">
        <v>213</v>
      </c>
    </row>
    <row r="132" spans="1:11" ht="20.100000000000001" customHeight="1" x14ac:dyDescent="0.2">
      <c r="A132" s="212"/>
      <c r="B132" s="213" t="s">
        <v>264</v>
      </c>
      <c r="C132" s="213"/>
      <c r="D132" s="213"/>
      <c r="E132" s="213"/>
      <c r="F132" s="213"/>
      <c r="G132" s="213"/>
      <c r="H132" s="99">
        <v>0.05</v>
      </c>
      <c r="I132" s="67">
        <f>I126*H132</f>
        <v>84.17</v>
      </c>
    </row>
    <row r="133" spans="1:11" ht="20.100000000000001" customHeight="1" x14ac:dyDescent="0.2">
      <c r="A133" s="203" t="s">
        <v>265</v>
      </c>
      <c r="B133" s="203"/>
      <c r="C133" s="203"/>
      <c r="D133" s="203"/>
      <c r="E133" s="203"/>
      <c r="F133" s="203"/>
      <c r="G133" s="203"/>
      <c r="H133" s="203"/>
      <c r="I133" s="56">
        <f>SUM(I122+I124+I128+I129+I132)</f>
        <v>84.17</v>
      </c>
    </row>
    <row r="134" spans="1:11" ht="20.100000000000001" customHeight="1" x14ac:dyDescent="0.2">
      <c r="A134" s="200"/>
      <c r="B134" s="200"/>
      <c r="C134" s="200"/>
      <c r="D134" s="200"/>
      <c r="E134" s="200"/>
      <c r="F134" s="200"/>
      <c r="G134" s="200"/>
      <c r="H134" s="200"/>
      <c r="I134" s="200"/>
    </row>
    <row r="135" spans="1:11" ht="20.100000000000001" customHeight="1" x14ac:dyDescent="0.2">
      <c r="A135" s="204" t="s">
        <v>266</v>
      </c>
      <c r="B135" s="204"/>
      <c r="C135" s="204"/>
      <c r="D135" s="204"/>
      <c r="E135" s="204"/>
      <c r="F135" s="204"/>
      <c r="G135" s="204"/>
      <c r="H135" s="100">
        <f>SUM(H128:H132)</f>
        <v>0.05</v>
      </c>
      <c r="I135" s="101">
        <f>I132+I129+I128</f>
        <v>84.17</v>
      </c>
    </row>
    <row r="136" spans="1:11" ht="20.100000000000001" customHeight="1" x14ac:dyDescent="0.2">
      <c r="A136" s="205" t="s">
        <v>267</v>
      </c>
      <c r="B136" s="205"/>
      <c r="C136" s="206" t="s">
        <v>268</v>
      </c>
      <c r="D136" s="206"/>
      <c r="E136" s="206"/>
      <c r="F136" s="206"/>
      <c r="G136" s="206"/>
      <c r="H136" s="206"/>
      <c r="I136" s="206"/>
    </row>
    <row r="137" spans="1:11" ht="20.100000000000001" customHeight="1" x14ac:dyDescent="0.2">
      <c r="A137" s="205"/>
      <c r="B137" s="205"/>
      <c r="C137" s="207" t="s">
        <v>269</v>
      </c>
      <c r="D137" s="207"/>
      <c r="E137" s="207"/>
      <c r="F137" s="207"/>
      <c r="G137" s="207"/>
      <c r="H137" s="207"/>
      <c r="I137" s="207"/>
    </row>
    <row r="138" spans="1:11" ht="20.100000000000001" customHeight="1" x14ac:dyDescent="0.2">
      <c r="A138" s="205"/>
      <c r="B138" s="205"/>
      <c r="C138" s="208" t="s">
        <v>270</v>
      </c>
      <c r="D138" s="208"/>
      <c r="E138" s="208"/>
      <c r="F138" s="208"/>
      <c r="G138" s="208"/>
      <c r="H138" s="208"/>
      <c r="I138" s="208"/>
    </row>
    <row r="139" spans="1:11" ht="16.5" customHeight="1" x14ac:dyDescent="0.2">
      <c r="A139" s="198"/>
      <c r="B139" s="198"/>
      <c r="C139" s="198"/>
      <c r="D139" s="198"/>
      <c r="E139" s="198"/>
      <c r="F139" s="198"/>
      <c r="G139" s="198"/>
      <c r="H139" s="198"/>
      <c r="I139" s="198"/>
    </row>
    <row r="140" spans="1:11" ht="30" customHeight="1" x14ac:dyDescent="0.2">
      <c r="A140" s="199" t="s">
        <v>271</v>
      </c>
      <c r="B140" s="199"/>
      <c r="C140" s="199"/>
      <c r="D140" s="199"/>
      <c r="E140" s="199"/>
      <c r="F140" s="199"/>
      <c r="G140" s="199"/>
      <c r="H140" s="199"/>
      <c r="I140" s="199"/>
      <c r="K140" s="102"/>
    </row>
    <row r="141" spans="1:11" ht="20.100000000000001" customHeight="1" x14ac:dyDescent="0.2">
      <c r="A141" s="200"/>
      <c r="B141" s="200"/>
      <c r="C141" s="200"/>
      <c r="D141" s="200"/>
      <c r="E141" s="200"/>
      <c r="F141" s="200"/>
      <c r="G141" s="200"/>
      <c r="H141" s="200"/>
      <c r="I141" s="200"/>
    </row>
    <row r="142" spans="1:11" ht="45" customHeight="1" x14ac:dyDescent="0.2">
      <c r="A142" s="201" t="s">
        <v>272</v>
      </c>
      <c r="B142" s="201"/>
      <c r="C142" s="201"/>
      <c r="D142" s="201"/>
      <c r="E142" s="201"/>
      <c r="F142" s="201"/>
      <c r="G142" s="201"/>
      <c r="H142" s="201"/>
      <c r="I142" s="201"/>
    </row>
    <row r="143" spans="1:11" ht="20.100000000000001" customHeight="1" x14ac:dyDescent="0.2">
      <c r="A143" s="202" t="s">
        <v>273</v>
      </c>
      <c r="B143" s="202"/>
      <c r="C143" s="202"/>
      <c r="D143" s="202"/>
      <c r="E143" s="202"/>
      <c r="F143" s="202"/>
      <c r="G143" s="202"/>
      <c r="H143" s="202"/>
      <c r="I143" s="143" t="s">
        <v>180</v>
      </c>
    </row>
    <row r="144" spans="1:11" s="81" customFormat="1" ht="20.100000000000001" customHeight="1" x14ac:dyDescent="0.2">
      <c r="A144" s="139" t="s">
        <v>0</v>
      </c>
      <c r="B144" s="196" t="s">
        <v>192</v>
      </c>
      <c r="C144" s="196"/>
      <c r="D144" s="196"/>
      <c r="E144" s="196"/>
      <c r="F144" s="196"/>
      <c r="G144" s="196"/>
      <c r="H144" s="196"/>
      <c r="I144" s="54">
        <f>I31</f>
        <v>0</v>
      </c>
    </row>
    <row r="145" spans="1:14" ht="28.5" customHeight="1" x14ac:dyDescent="0.2">
      <c r="A145" s="139" t="s">
        <v>1</v>
      </c>
      <c r="B145" s="196" t="s">
        <v>193</v>
      </c>
      <c r="C145" s="196"/>
      <c r="D145" s="196"/>
      <c r="E145" s="196"/>
      <c r="F145" s="196"/>
      <c r="G145" s="196"/>
      <c r="H145" s="196"/>
      <c r="I145" s="54">
        <f>I42</f>
        <v>109.2</v>
      </c>
    </row>
    <row r="146" spans="1:14" ht="20.100000000000001" customHeight="1" x14ac:dyDescent="0.2">
      <c r="A146" s="139" t="s">
        <v>2</v>
      </c>
      <c r="B146" s="196" t="s">
        <v>274</v>
      </c>
      <c r="C146" s="196"/>
      <c r="D146" s="196"/>
      <c r="E146" s="196"/>
      <c r="F146" s="196"/>
      <c r="G146" s="196"/>
      <c r="H146" s="196"/>
      <c r="I146" s="54">
        <f>I52</f>
        <v>1428.57</v>
      </c>
    </row>
    <row r="147" spans="1:14" ht="20.100000000000001" customHeight="1" x14ac:dyDescent="0.2">
      <c r="A147" s="139" t="s">
        <v>3</v>
      </c>
      <c r="B147" s="196" t="s">
        <v>189</v>
      </c>
      <c r="C147" s="196"/>
      <c r="D147" s="196"/>
      <c r="E147" s="196"/>
      <c r="F147" s="196"/>
      <c r="G147" s="196"/>
      <c r="H147" s="196"/>
      <c r="I147" s="54">
        <f>I118</f>
        <v>0</v>
      </c>
    </row>
    <row r="148" spans="1:14" ht="20.100000000000001" customHeight="1" x14ac:dyDescent="0.2">
      <c r="A148" s="197" t="s">
        <v>275</v>
      </c>
      <c r="B148" s="197"/>
      <c r="C148" s="197"/>
      <c r="D148" s="197"/>
      <c r="E148" s="197"/>
      <c r="F148" s="197"/>
      <c r="G148" s="197"/>
      <c r="H148" s="197"/>
      <c r="I148" s="104">
        <f>SUM(I144:I147)</f>
        <v>1537.77</v>
      </c>
    </row>
    <row r="149" spans="1:14" ht="20.100000000000001" customHeight="1" x14ac:dyDescent="0.2">
      <c r="A149" s="105" t="s">
        <v>4</v>
      </c>
      <c r="B149" s="196" t="s">
        <v>276</v>
      </c>
      <c r="C149" s="196"/>
      <c r="D149" s="196"/>
      <c r="E149" s="196"/>
      <c r="F149" s="196"/>
      <c r="G149" s="196"/>
      <c r="H149" s="196"/>
      <c r="I149" s="54">
        <f>I133</f>
        <v>84.17</v>
      </c>
    </row>
    <row r="150" spans="1:14" ht="20.100000000000001" customHeight="1" x14ac:dyDescent="0.2">
      <c r="A150" s="197" t="s">
        <v>277</v>
      </c>
      <c r="B150" s="197"/>
      <c r="C150" s="197"/>
      <c r="D150" s="197"/>
      <c r="E150" s="197"/>
      <c r="F150" s="197"/>
      <c r="G150" s="197"/>
      <c r="H150" s="197"/>
      <c r="I150" s="104">
        <f>SUM(I148:I149)</f>
        <v>1621.94</v>
      </c>
    </row>
    <row r="151" spans="1:14" ht="20.100000000000001" customHeight="1" x14ac:dyDescent="0.25">
      <c r="A151" s="106"/>
      <c r="B151" s="106"/>
      <c r="C151" s="106"/>
      <c r="D151" s="106"/>
      <c r="E151" s="106"/>
      <c r="F151" s="106"/>
      <c r="G151" s="106"/>
      <c r="H151" s="107"/>
      <c r="I151" s="108"/>
    </row>
    <row r="152" spans="1:14" ht="20.100000000000001" customHeight="1" x14ac:dyDescent="0.2">
      <c r="J152" s="110"/>
      <c r="K152" s="110"/>
      <c r="L152" s="110"/>
      <c r="M152" s="110"/>
      <c r="N152" s="109"/>
    </row>
    <row r="153" spans="1:14" ht="20.100000000000001" customHeight="1" x14ac:dyDescent="0.2">
      <c r="J153" s="110"/>
      <c r="K153" s="110"/>
      <c r="L153" s="110"/>
      <c r="M153" s="110"/>
      <c r="N153" s="109"/>
    </row>
    <row r="154" spans="1:14" ht="20.100000000000001" customHeight="1" x14ac:dyDescent="0.2">
      <c r="K154" s="110"/>
      <c r="L154" s="110"/>
      <c r="M154" s="110"/>
      <c r="N154" s="109"/>
    </row>
    <row r="155" spans="1:14" ht="20.100000000000001" customHeight="1" x14ac:dyDescent="0.2">
      <c r="K155" s="110"/>
      <c r="L155" s="110"/>
      <c r="M155" s="110"/>
      <c r="N155" s="109"/>
    </row>
    <row r="156" spans="1:14" ht="20.100000000000001" customHeight="1" x14ac:dyDescent="0.2">
      <c r="K156" s="110"/>
      <c r="L156" s="110"/>
      <c r="M156" s="110"/>
      <c r="N156" s="109"/>
    </row>
    <row r="157" spans="1:14" ht="12" x14ac:dyDescent="0.2"/>
    <row r="158" spans="1:14" ht="12" x14ac:dyDescent="0.2"/>
    <row r="159" spans="1:14" ht="12" x14ac:dyDescent="0.2"/>
    <row r="160" spans="1:14" ht="12" x14ac:dyDescent="0.2"/>
  </sheetData>
  <mergeCells count="195">
    <mergeCell ref="A1:I1"/>
    <mergeCell ref="A2:I2"/>
    <mergeCell ref="A3:I3"/>
    <mergeCell ref="A4:E4"/>
    <mergeCell ref="F4:I4"/>
    <mergeCell ref="A5:E5"/>
    <mergeCell ref="F5:I5"/>
    <mergeCell ref="A121:H121"/>
    <mergeCell ref="A123:H123"/>
    <mergeCell ref="B10:G10"/>
    <mergeCell ref="H10:I10"/>
    <mergeCell ref="B11:G11"/>
    <mergeCell ref="H11:I11"/>
    <mergeCell ref="A12:I12"/>
    <mergeCell ref="A13:E13"/>
    <mergeCell ref="F13:G13"/>
    <mergeCell ref="H13:I13"/>
    <mergeCell ref="A6:I6"/>
    <mergeCell ref="A7:I7"/>
    <mergeCell ref="B8:G8"/>
    <mergeCell ref="H8:I8"/>
    <mergeCell ref="B9:G9"/>
    <mergeCell ref="H9:I9"/>
    <mergeCell ref="A18:I18"/>
    <mergeCell ref="B19:G19"/>
    <mergeCell ref="H19:I19"/>
    <mergeCell ref="B20:G20"/>
    <mergeCell ref="H20:I20"/>
    <mergeCell ref="B21:G21"/>
    <mergeCell ref="H21:I21"/>
    <mergeCell ref="A14:E14"/>
    <mergeCell ref="F14:G14"/>
    <mergeCell ref="H14:I14"/>
    <mergeCell ref="A15:I15"/>
    <mergeCell ref="A16:I16"/>
    <mergeCell ref="A17:I17"/>
    <mergeCell ref="B27:G27"/>
    <mergeCell ref="B28:H28"/>
    <mergeCell ref="B29:G29"/>
    <mergeCell ref="B30:H30"/>
    <mergeCell ref="A31:H31"/>
    <mergeCell ref="A32:I32"/>
    <mergeCell ref="B22:G22"/>
    <mergeCell ref="H22:I22"/>
    <mergeCell ref="A23:I23"/>
    <mergeCell ref="A24:I24"/>
    <mergeCell ref="A25:I25"/>
    <mergeCell ref="A26:I26"/>
    <mergeCell ref="AO34:AV34"/>
    <mergeCell ref="AW34:BD34"/>
    <mergeCell ref="BE34:BL34"/>
    <mergeCell ref="BM34:BT34"/>
    <mergeCell ref="BU34:CB34"/>
    <mergeCell ref="CC34:CJ34"/>
    <mergeCell ref="B33:H33"/>
    <mergeCell ref="B34:H34"/>
    <mergeCell ref="J34:P34"/>
    <mergeCell ref="Q34:X34"/>
    <mergeCell ref="Y34:AF34"/>
    <mergeCell ref="AG34:AN34"/>
    <mergeCell ref="HY34:IF34"/>
    <mergeCell ref="IG34:IN34"/>
    <mergeCell ref="IO34:IV34"/>
    <mergeCell ref="B35:G35"/>
    <mergeCell ref="B36:G36"/>
    <mergeCell ref="B37:H37"/>
    <mergeCell ref="GC34:GJ34"/>
    <mergeCell ref="GK34:GR34"/>
    <mergeCell ref="GS34:GZ34"/>
    <mergeCell ref="HA34:HH34"/>
    <mergeCell ref="HI34:HP34"/>
    <mergeCell ref="HQ34:HX34"/>
    <mergeCell ref="EG34:EN34"/>
    <mergeCell ref="EO34:EV34"/>
    <mergeCell ref="EW34:FD34"/>
    <mergeCell ref="FE34:FL34"/>
    <mergeCell ref="FM34:FT34"/>
    <mergeCell ref="FU34:GB34"/>
    <mergeCell ref="CK34:CR34"/>
    <mergeCell ref="CS34:CZ34"/>
    <mergeCell ref="DA34:DH34"/>
    <mergeCell ref="DI34:DP34"/>
    <mergeCell ref="DQ34:DX34"/>
    <mergeCell ref="DY34:EF34"/>
    <mergeCell ref="A44:I44"/>
    <mergeCell ref="A45:I45"/>
    <mergeCell ref="A46:I46"/>
    <mergeCell ref="B47:H47"/>
    <mergeCell ref="B48:H48"/>
    <mergeCell ref="B49:H49"/>
    <mergeCell ref="B38:H38"/>
    <mergeCell ref="B39:H39"/>
    <mergeCell ref="B40:H40"/>
    <mergeCell ref="B41:H41"/>
    <mergeCell ref="B42:H42"/>
    <mergeCell ref="A43:I43"/>
    <mergeCell ref="B57:G57"/>
    <mergeCell ref="B58:G58"/>
    <mergeCell ref="B59:G59"/>
    <mergeCell ref="B60:G60"/>
    <mergeCell ref="B61:G61"/>
    <mergeCell ref="B62:G62"/>
    <mergeCell ref="B50:H50"/>
    <mergeCell ref="B51:H51"/>
    <mergeCell ref="A52:H52"/>
    <mergeCell ref="A53:I53"/>
    <mergeCell ref="A54:I54"/>
    <mergeCell ref="A56:I56"/>
    <mergeCell ref="A70:I70"/>
    <mergeCell ref="B71:G71"/>
    <mergeCell ref="B72:G72"/>
    <mergeCell ref="A73:G73"/>
    <mergeCell ref="B74:G74"/>
    <mergeCell ref="A75:G75"/>
    <mergeCell ref="B63:G63"/>
    <mergeCell ref="B64:G64"/>
    <mergeCell ref="B65:G65"/>
    <mergeCell ref="A66:G66"/>
    <mergeCell ref="A68:I68"/>
    <mergeCell ref="A69:I69"/>
    <mergeCell ref="A82:I82"/>
    <mergeCell ref="A83:I83"/>
    <mergeCell ref="A84:I84"/>
    <mergeCell ref="B85:H85"/>
    <mergeCell ref="B86:G86"/>
    <mergeCell ref="B87:G87"/>
    <mergeCell ref="A76:I76"/>
    <mergeCell ref="A77:I77"/>
    <mergeCell ref="B78:H78"/>
    <mergeCell ref="B79:G79"/>
    <mergeCell ref="B80:G80"/>
    <mergeCell ref="A81:G81"/>
    <mergeCell ref="A94:I94"/>
    <mergeCell ref="A95:I95"/>
    <mergeCell ref="B96:H96"/>
    <mergeCell ref="B97:G97"/>
    <mergeCell ref="B98:G98"/>
    <mergeCell ref="B99:G99"/>
    <mergeCell ref="B88:G88"/>
    <mergeCell ref="B89:G89"/>
    <mergeCell ref="B90:G90"/>
    <mergeCell ref="B91:G91"/>
    <mergeCell ref="A92:G92"/>
    <mergeCell ref="A93:I93"/>
    <mergeCell ref="A106:I106"/>
    <mergeCell ref="A107:I107"/>
    <mergeCell ref="A108:I108"/>
    <mergeCell ref="A109:I109"/>
    <mergeCell ref="A110:I110"/>
    <mergeCell ref="B111:H111"/>
    <mergeCell ref="B100:G100"/>
    <mergeCell ref="B101:G101"/>
    <mergeCell ref="B102:G102"/>
    <mergeCell ref="A103:G103"/>
    <mergeCell ref="B104:G104"/>
    <mergeCell ref="A105:G105"/>
    <mergeCell ref="A118:G118"/>
    <mergeCell ref="A119:I119"/>
    <mergeCell ref="B120:G120"/>
    <mergeCell ref="B122:G122"/>
    <mergeCell ref="B112:G112"/>
    <mergeCell ref="B113:G113"/>
    <mergeCell ref="B114:G114"/>
    <mergeCell ref="B115:G115"/>
    <mergeCell ref="B116:G116"/>
    <mergeCell ref="B117:G117"/>
    <mergeCell ref="A133:H133"/>
    <mergeCell ref="A134:I134"/>
    <mergeCell ref="A135:G135"/>
    <mergeCell ref="A136:B138"/>
    <mergeCell ref="C136:I136"/>
    <mergeCell ref="C137:I137"/>
    <mergeCell ref="C138:I138"/>
    <mergeCell ref="B124:G124"/>
    <mergeCell ref="A126:A132"/>
    <mergeCell ref="B126:G126"/>
    <mergeCell ref="B127:G127"/>
    <mergeCell ref="B128:G128"/>
    <mergeCell ref="B129:G129"/>
    <mergeCell ref="B130:G130"/>
    <mergeCell ref="B131:G131"/>
    <mergeCell ref="B132:G132"/>
    <mergeCell ref="A125:H125"/>
    <mergeCell ref="B145:H145"/>
    <mergeCell ref="B146:H146"/>
    <mergeCell ref="B147:H147"/>
    <mergeCell ref="A148:H148"/>
    <mergeCell ref="B149:H149"/>
    <mergeCell ref="A150:H150"/>
    <mergeCell ref="A139:I139"/>
    <mergeCell ref="A140:I140"/>
    <mergeCell ref="A141:I141"/>
    <mergeCell ref="A142:I142"/>
    <mergeCell ref="A143:H143"/>
    <mergeCell ref="B144:H144"/>
  </mergeCells>
  <printOptions horizontalCentered="1"/>
  <pageMargins left="0.78740157480314965" right="0.78740157480314965" top="0.61" bottom="0.51" header="0.51181102362204722" footer="0.51181102362204722"/>
  <pageSetup paperSize="9" scale="53" orientation="portrait" r:id="rId1"/>
  <headerFooter alignWithMargins="0"/>
  <rowBreaks count="2" manualBreakCount="2">
    <brk id="65" max="9" man="1"/>
    <brk id="11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60"/>
  <sheetViews>
    <sheetView showGridLines="0" view="pageBreakPreview" topLeftCell="A121" zoomScaleSheetLayoutView="100" workbookViewId="0">
      <selection activeCell="B49" sqref="B49:H49"/>
    </sheetView>
  </sheetViews>
  <sheetFormatPr defaultRowHeight="21.95" customHeight="1" x14ac:dyDescent="0.2"/>
  <cols>
    <col min="1" max="1" width="11.7109375" style="11" customWidth="1"/>
    <col min="2" max="2" width="9" style="11" customWidth="1"/>
    <col min="3" max="3" width="13.28515625" style="11" customWidth="1"/>
    <col min="4" max="4" width="12.28515625" style="11" customWidth="1"/>
    <col min="5" max="5" width="12.42578125" style="11" customWidth="1"/>
    <col min="6" max="6" width="11.28515625" style="11" customWidth="1"/>
    <col min="7" max="7" width="16.85546875" style="11" customWidth="1"/>
    <col min="8" max="8" width="10.140625" style="11" customWidth="1"/>
    <col min="9" max="9" width="15" style="111" customWidth="1"/>
    <col min="10" max="10" width="10.7109375" style="11" customWidth="1"/>
    <col min="11" max="11" width="11.140625" style="11" customWidth="1"/>
    <col min="12" max="12" width="7.42578125" style="11" customWidth="1"/>
    <col min="13" max="13" width="6.5703125" style="11" customWidth="1"/>
    <col min="14" max="15" width="9.28515625" style="11" customWidth="1"/>
    <col min="16" max="256" width="9.140625" style="11"/>
    <col min="257" max="257" width="11.7109375" style="11" customWidth="1"/>
    <col min="258" max="258" width="9" style="11" customWidth="1"/>
    <col min="259" max="259" width="13.28515625" style="11" customWidth="1"/>
    <col min="260" max="260" width="12.28515625" style="11" customWidth="1"/>
    <col min="261" max="261" width="12.42578125" style="11" customWidth="1"/>
    <col min="262" max="262" width="11.28515625" style="11" customWidth="1"/>
    <col min="263" max="263" width="16.85546875" style="11" customWidth="1"/>
    <col min="264" max="264" width="10.140625" style="11" customWidth="1"/>
    <col min="265" max="265" width="15" style="11" customWidth="1"/>
    <col min="266" max="266" width="10.7109375" style="11" customWidth="1"/>
    <col min="267" max="267" width="11.140625" style="11" customWidth="1"/>
    <col min="268" max="268" width="7.42578125" style="11" customWidth="1"/>
    <col min="269" max="269" width="6.5703125" style="11" customWidth="1"/>
    <col min="270" max="271" width="9.28515625" style="11" customWidth="1"/>
    <col min="272" max="512" width="9.140625" style="11"/>
    <col min="513" max="513" width="11.7109375" style="11" customWidth="1"/>
    <col min="514" max="514" width="9" style="11" customWidth="1"/>
    <col min="515" max="515" width="13.28515625" style="11" customWidth="1"/>
    <col min="516" max="516" width="12.28515625" style="11" customWidth="1"/>
    <col min="517" max="517" width="12.42578125" style="11" customWidth="1"/>
    <col min="518" max="518" width="11.28515625" style="11" customWidth="1"/>
    <col min="519" max="519" width="16.85546875" style="11" customWidth="1"/>
    <col min="520" max="520" width="10.140625" style="11" customWidth="1"/>
    <col min="521" max="521" width="15" style="11" customWidth="1"/>
    <col min="522" max="522" width="10.7109375" style="11" customWidth="1"/>
    <col min="523" max="523" width="11.140625" style="11" customWidth="1"/>
    <col min="524" max="524" width="7.42578125" style="11" customWidth="1"/>
    <col min="525" max="525" width="6.5703125" style="11" customWidth="1"/>
    <col min="526" max="527" width="9.28515625" style="11" customWidth="1"/>
    <col min="528" max="768" width="9.140625" style="11"/>
    <col min="769" max="769" width="11.7109375" style="11" customWidth="1"/>
    <col min="770" max="770" width="9" style="11" customWidth="1"/>
    <col min="771" max="771" width="13.28515625" style="11" customWidth="1"/>
    <col min="772" max="772" width="12.28515625" style="11" customWidth="1"/>
    <col min="773" max="773" width="12.42578125" style="11" customWidth="1"/>
    <col min="774" max="774" width="11.28515625" style="11" customWidth="1"/>
    <col min="775" max="775" width="16.85546875" style="11" customWidth="1"/>
    <col min="776" max="776" width="10.140625" style="11" customWidth="1"/>
    <col min="777" max="777" width="15" style="11" customWidth="1"/>
    <col min="778" max="778" width="10.7109375" style="11" customWidth="1"/>
    <col min="779" max="779" width="11.140625" style="11" customWidth="1"/>
    <col min="780" max="780" width="7.42578125" style="11" customWidth="1"/>
    <col min="781" max="781" width="6.5703125" style="11" customWidth="1"/>
    <col min="782" max="783" width="9.28515625" style="11" customWidth="1"/>
    <col min="784" max="1024" width="9.140625" style="11"/>
    <col min="1025" max="1025" width="11.7109375" style="11" customWidth="1"/>
    <col min="1026" max="1026" width="9" style="11" customWidth="1"/>
    <col min="1027" max="1027" width="13.28515625" style="11" customWidth="1"/>
    <col min="1028" max="1028" width="12.28515625" style="11" customWidth="1"/>
    <col min="1029" max="1029" width="12.42578125" style="11" customWidth="1"/>
    <col min="1030" max="1030" width="11.28515625" style="11" customWidth="1"/>
    <col min="1031" max="1031" width="16.85546875" style="11" customWidth="1"/>
    <col min="1032" max="1032" width="10.140625" style="11" customWidth="1"/>
    <col min="1033" max="1033" width="15" style="11" customWidth="1"/>
    <col min="1034" max="1034" width="10.7109375" style="11" customWidth="1"/>
    <col min="1035" max="1035" width="11.140625" style="11" customWidth="1"/>
    <col min="1036" max="1036" width="7.42578125" style="11" customWidth="1"/>
    <col min="1037" max="1037" width="6.5703125" style="11" customWidth="1"/>
    <col min="1038" max="1039" width="9.28515625" style="11" customWidth="1"/>
    <col min="1040" max="1280" width="9.140625" style="11"/>
    <col min="1281" max="1281" width="11.7109375" style="11" customWidth="1"/>
    <col min="1282" max="1282" width="9" style="11" customWidth="1"/>
    <col min="1283" max="1283" width="13.28515625" style="11" customWidth="1"/>
    <col min="1284" max="1284" width="12.28515625" style="11" customWidth="1"/>
    <col min="1285" max="1285" width="12.42578125" style="11" customWidth="1"/>
    <col min="1286" max="1286" width="11.28515625" style="11" customWidth="1"/>
    <col min="1287" max="1287" width="16.85546875" style="11" customWidth="1"/>
    <col min="1288" max="1288" width="10.140625" style="11" customWidth="1"/>
    <col min="1289" max="1289" width="15" style="11" customWidth="1"/>
    <col min="1290" max="1290" width="10.7109375" style="11" customWidth="1"/>
    <col min="1291" max="1291" width="11.140625" style="11" customWidth="1"/>
    <col min="1292" max="1292" width="7.42578125" style="11" customWidth="1"/>
    <col min="1293" max="1293" width="6.5703125" style="11" customWidth="1"/>
    <col min="1294" max="1295" width="9.28515625" style="11" customWidth="1"/>
    <col min="1296" max="1536" width="9.140625" style="11"/>
    <col min="1537" max="1537" width="11.7109375" style="11" customWidth="1"/>
    <col min="1538" max="1538" width="9" style="11" customWidth="1"/>
    <col min="1539" max="1539" width="13.28515625" style="11" customWidth="1"/>
    <col min="1540" max="1540" width="12.28515625" style="11" customWidth="1"/>
    <col min="1541" max="1541" width="12.42578125" style="11" customWidth="1"/>
    <col min="1542" max="1542" width="11.28515625" style="11" customWidth="1"/>
    <col min="1543" max="1543" width="16.85546875" style="11" customWidth="1"/>
    <col min="1544" max="1544" width="10.140625" style="11" customWidth="1"/>
    <col min="1545" max="1545" width="15" style="11" customWidth="1"/>
    <col min="1546" max="1546" width="10.7109375" style="11" customWidth="1"/>
    <col min="1547" max="1547" width="11.140625" style="11" customWidth="1"/>
    <col min="1548" max="1548" width="7.42578125" style="11" customWidth="1"/>
    <col min="1549" max="1549" width="6.5703125" style="11" customWidth="1"/>
    <col min="1550" max="1551" width="9.28515625" style="11" customWidth="1"/>
    <col min="1552" max="1792" width="9.140625" style="11"/>
    <col min="1793" max="1793" width="11.7109375" style="11" customWidth="1"/>
    <col min="1794" max="1794" width="9" style="11" customWidth="1"/>
    <col min="1795" max="1795" width="13.28515625" style="11" customWidth="1"/>
    <col min="1796" max="1796" width="12.28515625" style="11" customWidth="1"/>
    <col min="1797" max="1797" width="12.42578125" style="11" customWidth="1"/>
    <col min="1798" max="1798" width="11.28515625" style="11" customWidth="1"/>
    <col min="1799" max="1799" width="16.85546875" style="11" customWidth="1"/>
    <col min="1800" max="1800" width="10.140625" style="11" customWidth="1"/>
    <col min="1801" max="1801" width="15" style="11" customWidth="1"/>
    <col min="1802" max="1802" width="10.7109375" style="11" customWidth="1"/>
    <col min="1803" max="1803" width="11.140625" style="11" customWidth="1"/>
    <col min="1804" max="1804" width="7.42578125" style="11" customWidth="1"/>
    <col min="1805" max="1805" width="6.5703125" style="11" customWidth="1"/>
    <col min="1806" max="1807" width="9.28515625" style="11" customWidth="1"/>
    <col min="1808" max="2048" width="9.140625" style="11"/>
    <col min="2049" max="2049" width="11.7109375" style="11" customWidth="1"/>
    <col min="2050" max="2050" width="9" style="11" customWidth="1"/>
    <col min="2051" max="2051" width="13.28515625" style="11" customWidth="1"/>
    <col min="2052" max="2052" width="12.28515625" style="11" customWidth="1"/>
    <col min="2053" max="2053" width="12.42578125" style="11" customWidth="1"/>
    <col min="2054" max="2054" width="11.28515625" style="11" customWidth="1"/>
    <col min="2055" max="2055" width="16.85546875" style="11" customWidth="1"/>
    <col min="2056" max="2056" width="10.140625" style="11" customWidth="1"/>
    <col min="2057" max="2057" width="15" style="11" customWidth="1"/>
    <col min="2058" max="2058" width="10.7109375" style="11" customWidth="1"/>
    <col min="2059" max="2059" width="11.140625" style="11" customWidth="1"/>
    <col min="2060" max="2060" width="7.42578125" style="11" customWidth="1"/>
    <col min="2061" max="2061" width="6.5703125" style="11" customWidth="1"/>
    <col min="2062" max="2063" width="9.28515625" style="11" customWidth="1"/>
    <col min="2064" max="2304" width="9.140625" style="11"/>
    <col min="2305" max="2305" width="11.7109375" style="11" customWidth="1"/>
    <col min="2306" max="2306" width="9" style="11" customWidth="1"/>
    <col min="2307" max="2307" width="13.28515625" style="11" customWidth="1"/>
    <col min="2308" max="2308" width="12.28515625" style="11" customWidth="1"/>
    <col min="2309" max="2309" width="12.42578125" style="11" customWidth="1"/>
    <col min="2310" max="2310" width="11.28515625" style="11" customWidth="1"/>
    <col min="2311" max="2311" width="16.85546875" style="11" customWidth="1"/>
    <col min="2312" max="2312" width="10.140625" style="11" customWidth="1"/>
    <col min="2313" max="2313" width="15" style="11" customWidth="1"/>
    <col min="2314" max="2314" width="10.7109375" style="11" customWidth="1"/>
    <col min="2315" max="2315" width="11.140625" style="11" customWidth="1"/>
    <col min="2316" max="2316" width="7.42578125" style="11" customWidth="1"/>
    <col min="2317" max="2317" width="6.5703125" style="11" customWidth="1"/>
    <col min="2318" max="2319" width="9.28515625" style="11" customWidth="1"/>
    <col min="2320" max="2560" width="9.140625" style="11"/>
    <col min="2561" max="2561" width="11.7109375" style="11" customWidth="1"/>
    <col min="2562" max="2562" width="9" style="11" customWidth="1"/>
    <col min="2563" max="2563" width="13.28515625" style="11" customWidth="1"/>
    <col min="2564" max="2564" width="12.28515625" style="11" customWidth="1"/>
    <col min="2565" max="2565" width="12.42578125" style="11" customWidth="1"/>
    <col min="2566" max="2566" width="11.28515625" style="11" customWidth="1"/>
    <col min="2567" max="2567" width="16.85546875" style="11" customWidth="1"/>
    <col min="2568" max="2568" width="10.140625" style="11" customWidth="1"/>
    <col min="2569" max="2569" width="15" style="11" customWidth="1"/>
    <col min="2570" max="2570" width="10.7109375" style="11" customWidth="1"/>
    <col min="2571" max="2571" width="11.140625" style="11" customWidth="1"/>
    <col min="2572" max="2572" width="7.42578125" style="11" customWidth="1"/>
    <col min="2573" max="2573" width="6.5703125" style="11" customWidth="1"/>
    <col min="2574" max="2575" width="9.28515625" style="11" customWidth="1"/>
    <col min="2576" max="2816" width="9.140625" style="11"/>
    <col min="2817" max="2817" width="11.7109375" style="11" customWidth="1"/>
    <col min="2818" max="2818" width="9" style="11" customWidth="1"/>
    <col min="2819" max="2819" width="13.28515625" style="11" customWidth="1"/>
    <col min="2820" max="2820" width="12.28515625" style="11" customWidth="1"/>
    <col min="2821" max="2821" width="12.42578125" style="11" customWidth="1"/>
    <col min="2822" max="2822" width="11.28515625" style="11" customWidth="1"/>
    <col min="2823" max="2823" width="16.85546875" style="11" customWidth="1"/>
    <col min="2824" max="2824" width="10.140625" style="11" customWidth="1"/>
    <col min="2825" max="2825" width="15" style="11" customWidth="1"/>
    <col min="2826" max="2826" width="10.7109375" style="11" customWidth="1"/>
    <col min="2827" max="2827" width="11.140625" style="11" customWidth="1"/>
    <col min="2828" max="2828" width="7.42578125" style="11" customWidth="1"/>
    <col min="2829" max="2829" width="6.5703125" style="11" customWidth="1"/>
    <col min="2830" max="2831" width="9.28515625" style="11" customWidth="1"/>
    <col min="2832" max="3072" width="9.140625" style="11"/>
    <col min="3073" max="3073" width="11.7109375" style="11" customWidth="1"/>
    <col min="3074" max="3074" width="9" style="11" customWidth="1"/>
    <col min="3075" max="3075" width="13.28515625" style="11" customWidth="1"/>
    <col min="3076" max="3076" width="12.28515625" style="11" customWidth="1"/>
    <col min="3077" max="3077" width="12.42578125" style="11" customWidth="1"/>
    <col min="3078" max="3078" width="11.28515625" style="11" customWidth="1"/>
    <col min="3079" max="3079" width="16.85546875" style="11" customWidth="1"/>
    <col min="3080" max="3080" width="10.140625" style="11" customWidth="1"/>
    <col min="3081" max="3081" width="15" style="11" customWidth="1"/>
    <col min="3082" max="3082" width="10.7109375" style="11" customWidth="1"/>
    <col min="3083" max="3083" width="11.140625" style="11" customWidth="1"/>
    <col min="3084" max="3084" width="7.42578125" style="11" customWidth="1"/>
    <col min="3085" max="3085" width="6.5703125" style="11" customWidth="1"/>
    <col min="3086" max="3087" width="9.28515625" style="11" customWidth="1"/>
    <col min="3088" max="3328" width="9.140625" style="11"/>
    <col min="3329" max="3329" width="11.7109375" style="11" customWidth="1"/>
    <col min="3330" max="3330" width="9" style="11" customWidth="1"/>
    <col min="3331" max="3331" width="13.28515625" style="11" customWidth="1"/>
    <col min="3332" max="3332" width="12.28515625" style="11" customWidth="1"/>
    <col min="3333" max="3333" width="12.42578125" style="11" customWidth="1"/>
    <col min="3334" max="3334" width="11.28515625" style="11" customWidth="1"/>
    <col min="3335" max="3335" width="16.85546875" style="11" customWidth="1"/>
    <col min="3336" max="3336" width="10.140625" style="11" customWidth="1"/>
    <col min="3337" max="3337" width="15" style="11" customWidth="1"/>
    <col min="3338" max="3338" width="10.7109375" style="11" customWidth="1"/>
    <col min="3339" max="3339" width="11.140625" style="11" customWidth="1"/>
    <col min="3340" max="3340" width="7.42578125" style="11" customWidth="1"/>
    <col min="3341" max="3341" width="6.5703125" style="11" customWidth="1"/>
    <col min="3342" max="3343" width="9.28515625" style="11" customWidth="1"/>
    <col min="3344" max="3584" width="9.140625" style="11"/>
    <col min="3585" max="3585" width="11.7109375" style="11" customWidth="1"/>
    <col min="3586" max="3586" width="9" style="11" customWidth="1"/>
    <col min="3587" max="3587" width="13.28515625" style="11" customWidth="1"/>
    <col min="3588" max="3588" width="12.28515625" style="11" customWidth="1"/>
    <col min="3589" max="3589" width="12.42578125" style="11" customWidth="1"/>
    <col min="3590" max="3590" width="11.28515625" style="11" customWidth="1"/>
    <col min="3591" max="3591" width="16.85546875" style="11" customWidth="1"/>
    <col min="3592" max="3592" width="10.140625" style="11" customWidth="1"/>
    <col min="3593" max="3593" width="15" style="11" customWidth="1"/>
    <col min="3594" max="3594" width="10.7109375" style="11" customWidth="1"/>
    <col min="3595" max="3595" width="11.140625" style="11" customWidth="1"/>
    <col min="3596" max="3596" width="7.42578125" style="11" customWidth="1"/>
    <col min="3597" max="3597" width="6.5703125" style="11" customWidth="1"/>
    <col min="3598" max="3599" width="9.28515625" style="11" customWidth="1"/>
    <col min="3600" max="3840" width="9.140625" style="11"/>
    <col min="3841" max="3841" width="11.7109375" style="11" customWidth="1"/>
    <col min="3842" max="3842" width="9" style="11" customWidth="1"/>
    <col min="3843" max="3843" width="13.28515625" style="11" customWidth="1"/>
    <col min="3844" max="3844" width="12.28515625" style="11" customWidth="1"/>
    <col min="3845" max="3845" width="12.42578125" style="11" customWidth="1"/>
    <col min="3846" max="3846" width="11.28515625" style="11" customWidth="1"/>
    <col min="3847" max="3847" width="16.85546875" style="11" customWidth="1"/>
    <col min="3848" max="3848" width="10.140625" style="11" customWidth="1"/>
    <col min="3849" max="3849" width="15" style="11" customWidth="1"/>
    <col min="3850" max="3850" width="10.7109375" style="11" customWidth="1"/>
    <col min="3851" max="3851" width="11.140625" style="11" customWidth="1"/>
    <col min="3852" max="3852" width="7.42578125" style="11" customWidth="1"/>
    <col min="3853" max="3853" width="6.5703125" style="11" customWidth="1"/>
    <col min="3854" max="3855" width="9.28515625" style="11" customWidth="1"/>
    <col min="3856" max="4096" width="9.140625" style="11"/>
    <col min="4097" max="4097" width="11.7109375" style="11" customWidth="1"/>
    <col min="4098" max="4098" width="9" style="11" customWidth="1"/>
    <col min="4099" max="4099" width="13.28515625" style="11" customWidth="1"/>
    <col min="4100" max="4100" width="12.28515625" style="11" customWidth="1"/>
    <col min="4101" max="4101" width="12.42578125" style="11" customWidth="1"/>
    <col min="4102" max="4102" width="11.28515625" style="11" customWidth="1"/>
    <col min="4103" max="4103" width="16.85546875" style="11" customWidth="1"/>
    <col min="4104" max="4104" width="10.140625" style="11" customWidth="1"/>
    <col min="4105" max="4105" width="15" style="11" customWidth="1"/>
    <col min="4106" max="4106" width="10.7109375" style="11" customWidth="1"/>
    <col min="4107" max="4107" width="11.140625" style="11" customWidth="1"/>
    <col min="4108" max="4108" width="7.42578125" style="11" customWidth="1"/>
    <col min="4109" max="4109" width="6.5703125" style="11" customWidth="1"/>
    <col min="4110" max="4111" width="9.28515625" style="11" customWidth="1"/>
    <col min="4112" max="4352" width="9.140625" style="11"/>
    <col min="4353" max="4353" width="11.7109375" style="11" customWidth="1"/>
    <col min="4354" max="4354" width="9" style="11" customWidth="1"/>
    <col min="4355" max="4355" width="13.28515625" style="11" customWidth="1"/>
    <col min="4356" max="4356" width="12.28515625" style="11" customWidth="1"/>
    <col min="4357" max="4357" width="12.42578125" style="11" customWidth="1"/>
    <col min="4358" max="4358" width="11.28515625" style="11" customWidth="1"/>
    <col min="4359" max="4359" width="16.85546875" style="11" customWidth="1"/>
    <col min="4360" max="4360" width="10.140625" style="11" customWidth="1"/>
    <col min="4361" max="4361" width="15" style="11" customWidth="1"/>
    <col min="4362" max="4362" width="10.7109375" style="11" customWidth="1"/>
    <col min="4363" max="4363" width="11.140625" style="11" customWidth="1"/>
    <col min="4364" max="4364" width="7.42578125" style="11" customWidth="1"/>
    <col min="4365" max="4365" width="6.5703125" style="11" customWidth="1"/>
    <col min="4366" max="4367" width="9.28515625" style="11" customWidth="1"/>
    <col min="4368" max="4608" width="9.140625" style="11"/>
    <col min="4609" max="4609" width="11.7109375" style="11" customWidth="1"/>
    <col min="4610" max="4610" width="9" style="11" customWidth="1"/>
    <col min="4611" max="4611" width="13.28515625" style="11" customWidth="1"/>
    <col min="4612" max="4612" width="12.28515625" style="11" customWidth="1"/>
    <col min="4613" max="4613" width="12.42578125" style="11" customWidth="1"/>
    <col min="4614" max="4614" width="11.28515625" style="11" customWidth="1"/>
    <col min="4615" max="4615" width="16.85546875" style="11" customWidth="1"/>
    <col min="4616" max="4616" width="10.140625" style="11" customWidth="1"/>
    <col min="4617" max="4617" width="15" style="11" customWidth="1"/>
    <col min="4618" max="4618" width="10.7109375" style="11" customWidth="1"/>
    <col min="4619" max="4619" width="11.140625" style="11" customWidth="1"/>
    <col min="4620" max="4620" width="7.42578125" style="11" customWidth="1"/>
    <col min="4621" max="4621" width="6.5703125" style="11" customWidth="1"/>
    <col min="4622" max="4623" width="9.28515625" style="11" customWidth="1"/>
    <col min="4624" max="4864" width="9.140625" style="11"/>
    <col min="4865" max="4865" width="11.7109375" style="11" customWidth="1"/>
    <col min="4866" max="4866" width="9" style="11" customWidth="1"/>
    <col min="4867" max="4867" width="13.28515625" style="11" customWidth="1"/>
    <col min="4868" max="4868" width="12.28515625" style="11" customWidth="1"/>
    <col min="4869" max="4869" width="12.42578125" style="11" customWidth="1"/>
    <col min="4870" max="4870" width="11.28515625" style="11" customWidth="1"/>
    <col min="4871" max="4871" width="16.85546875" style="11" customWidth="1"/>
    <col min="4872" max="4872" width="10.140625" style="11" customWidth="1"/>
    <col min="4873" max="4873" width="15" style="11" customWidth="1"/>
    <col min="4874" max="4874" width="10.7109375" style="11" customWidth="1"/>
    <col min="4875" max="4875" width="11.140625" style="11" customWidth="1"/>
    <col min="4876" max="4876" width="7.42578125" style="11" customWidth="1"/>
    <col min="4877" max="4877" width="6.5703125" style="11" customWidth="1"/>
    <col min="4878" max="4879" width="9.28515625" style="11" customWidth="1"/>
    <col min="4880" max="5120" width="9.140625" style="11"/>
    <col min="5121" max="5121" width="11.7109375" style="11" customWidth="1"/>
    <col min="5122" max="5122" width="9" style="11" customWidth="1"/>
    <col min="5123" max="5123" width="13.28515625" style="11" customWidth="1"/>
    <col min="5124" max="5124" width="12.28515625" style="11" customWidth="1"/>
    <col min="5125" max="5125" width="12.42578125" style="11" customWidth="1"/>
    <col min="5126" max="5126" width="11.28515625" style="11" customWidth="1"/>
    <col min="5127" max="5127" width="16.85546875" style="11" customWidth="1"/>
    <col min="5128" max="5128" width="10.140625" style="11" customWidth="1"/>
    <col min="5129" max="5129" width="15" style="11" customWidth="1"/>
    <col min="5130" max="5130" width="10.7109375" style="11" customWidth="1"/>
    <col min="5131" max="5131" width="11.140625" style="11" customWidth="1"/>
    <col min="5132" max="5132" width="7.42578125" style="11" customWidth="1"/>
    <col min="5133" max="5133" width="6.5703125" style="11" customWidth="1"/>
    <col min="5134" max="5135" width="9.28515625" style="11" customWidth="1"/>
    <col min="5136" max="5376" width="9.140625" style="11"/>
    <col min="5377" max="5377" width="11.7109375" style="11" customWidth="1"/>
    <col min="5378" max="5378" width="9" style="11" customWidth="1"/>
    <col min="5379" max="5379" width="13.28515625" style="11" customWidth="1"/>
    <col min="5380" max="5380" width="12.28515625" style="11" customWidth="1"/>
    <col min="5381" max="5381" width="12.42578125" style="11" customWidth="1"/>
    <col min="5382" max="5382" width="11.28515625" style="11" customWidth="1"/>
    <col min="5383" max="5383" width="16.85546875" style="11" customWidth="1"/>
    <col min="5384" max="5384" width="10.140625" style="11" customWidth="1"/>
    <col min="5385" max="5385" width="15" style="11" customWidth="1"/>
    <col min="5386" max="5386" width="10.7109375" style="11" customWidth="1"/>
    <col min="5387" max="5387" width="11.140625" style="11" customWidth="1"/>
    <col min="5388" max="5388" width="7.42578125" style="11" customWidth="1"/>
    <col min="5389" max="5389" width="6.5703125" style="11" customWidth="1"/>
    <col min="5390" max="5391" width="9.28515625" style="11" customWidth="1"/>
    <col min="5392" max="5632" width="9.140625" style="11"/>
    <col min="5633" max="5633" width="11.7109375" style="11" customWidth="1"/>
    <col min="5634" max="5634" width="9" style="11" customWidth="1"/>
    <col min="5635" max="5635" width="13.28515625" style="11" customWidth="1"/>
    <col min="5636" max="5636" width="12.28515625" style="11" customWidth="1"/>
    <col min="5637" max="5637" width="12.42578125" style="11" customWidth="1"/>
    <col min="5638" max="5638" width="11.28515625" style="11" customWidth="1"/>
    <col min="5639" max="5639" width="16.85546875" style="11" customWidth="1"/>
    <col min="5640" max="5640" width="10.140625" style="11" customWidth="1"/>
    <col min="5641" max="5641" width="15" style="11" customWidth="1"/>
    <col min="5642" max="5642" width="10.7109375" style="11" customWidth="1"/>
    <col min="5643" max="5643" width="11.140625" style="11" customWidth="1"/>
    <col min="5644" max="5644" width="7.42578125" style="11" customWidth="1"/>
    <col min="5645" max="5645" width="6.5703125" style="11" customWidth="1"/>
    <col min="5646" max="5647" width="9.28515625" style="11" customWidth="1"/>
    <col min="5648" max="5888" width="9.140625" style="11"/>
    <col min="5889" max="5889" width="11.7109375" style="11" customWidth="1"/>
    <col min="5890" max="5890" width="9" style="11" customWidth="1"/>
    <col min="5891" max="5891" width="13.28515625" style="11" customWidth="1"/>
    <col min="5892" max="5892" width="12.28515625" style="11" customWidth="1"/>
    <col min="5893" max="5893" width="12.42578125" style="11" customWidth="1"/>
    <col min="5894" max="5894" width="11.28515625" style="11" customWidth="1"/>
    <col min="5895" max="5895" width="16.85546875" style="11" customWidth="1"/>
    <col min="5896" max="5896" width="10.140625" style="11" customWidth="1"/>
    <col min="5897" max="5897" width="15" style="11" customWidth="1"/>
    <col min="5898" max="5898" width="10.7109375" style="11" customWidth="1"/>
    <col min="5899" max="5899" width="11.140625" style="11" customWidth="1"/>
    <col min="5900" max="5900" width="7.42578125" style="11" customWidth="1"/>
    <col min="5901" max="5901" width="6.5703125" style="11" customWidth="1"/>
    <col min="5902" max="5903" width="9.28515625" style="11" customWidth="1"/>
    <col min="5904" max="6144" width="9.140625" style="11"/>
    <col min="6145" max="6145" width="11.7109375" style="11" customWidth="1"/>
    <col min="6146" max="6146" width="9" style="11" customWidth="1"/>
    <col min="6147" max="6147" width="13.28515625" style="11" customWidth="1"/>
    <col min="6148" max="6148" width="12.28515625" style="11" customWidth="1"/>
    <col min="6149" max="6149" width="12.42578125" style="11" customWidth="1"/>
    <col min="6150" max="6150" width="11.28515625" style="11" customWidth="1"/>
    <col min="6151" max="6151" width="16.85546875" style="11" customWidth="1"/>
    <col min="6152" max="6152" width="10.140625" style="11" customWidth="1"/>
    <col min="6153" max="6153" width="15" style="11" customWidth="1"/>
    <col min="6154" max="6154" width="10.7109375" style="11" customWidth="1"/>
    <col min="6155" max="6155" width="11.140625" style="11" customWidth="1"/>
    <col min="6156" max="6156" width="7.42578125" style="11" customWidth="1"/>
    <col min="6157" max="6157" width="6.5703125" style="11" customWidth="1"/>
    <col min="6158" max="6159" width="9.28515625" style="11" customWidth="1"/>
    <col min="6160" max="6400" width="9.140625" style="11"/>
    <col min="6401" max="6401" width="11.7109375" style="11" customWidth="1"/>
    <col min="6402" max="6402" width="9" style="11" customWidth="1"/>
    <col min="6403" max="6403" width="13.28515625" style="11" customWidth="1"/>
    <col min="6404" max="6404" width="12.28515625" style="11" customWidth="1"/>
    <col min="6405" max="6405" width="12.42578125" style="11" customWidth="1"/>
    <col min="6406" max="6406" width="11.28515625" style="11" customWidth="1"/>
    <col min="6407" max="6407" width="16.85546875" style="11" customWidth="1"/>
    <col min="6408" max="6408" width="10.140625" style="11" customWidth="1"/>
    <col min="6409" max="6409" width="15" style="11" customWidth="1"/>
    <col min="6410" max="6410" width="10.7109375" style="11" customWidth="1"/>
    <col min="6411" max="6411" width="11.140625" style="11" customWidth="1"/>
    <col min="6412" max="6412" width="7.42578125" style="11" customWidth="1"/>
    <col min="6413" max="6413" width="6.5703125" style="11" customWidth="1"/>
    <col min="6414" max="6415" width="9.28515625" style="11" customWidth="1"/>
    <col min="6416" max="6656" width="9.140625" style="11"/>
    <col min="6657" max="6657" width="11.7109375" style="11" customWidth="1"/>
    <col min="6658" max="6658" width="9" style="11" customWidth="1"/>
    <col min="6659" max="6659" width="13.28515625" style="11" customWidth="1"/>
    <col min="6660" max="6660" width="12.28515625" style="11" customWidth="1"/>
    <col min="6661" max="6661" width="12.42578125" style="11" customWidth="1"/>
    <col min="6662" max="6662" width="11.28515625" style="11" customWidth="1"/>
    <col min="6663" max="6663" width="16.85546875" style="11" customWidth="1"/>
    <col min="6664" max="6664" width="10.140625" style="11" customWidth="1"/>
    <col min="6665" max="6665" width="15" style="11" customWidth="1"/>
    <col min="6666" max="6666" width="10.7109375" style="11" customWidth="1"/>
    <col min="6667" max="6667" width="11.140625" style="11" customWidth="1"/>
    <col min="6668" max="6668" width="7.42578125" style="11" customWidth="1"/>
    <col min="6669" max="6669" width="6.5703125" style="11" customWidth="1"/>
    <col min="6670" max="6671" width="9.28515625" style="11" customWidth="1"/>
    <col min="6672" max="6912" width="9.140625" style="11"/>
    <col min="6913" max="6913" width="11.7109375" style="11" customWidth="1"/>
    <col min="6914" max="6914" width="9" style="11" customWidth="1"/>
    <col min="6915" max="6915" width="13.28515625" style="11" customWidth="1"/>
    <col min="6916" max="6916" width="12.28515625" style="11" customWidth="1"/>
    <col min="6917" max="6917" width="12.42578125" style="11" customWidth="1"/>
    <col min="6918" max="6918" width="11.28515625" style="11" customWidth="1"/>
    <col min="6919" max="6919" width="16.85546875" style="11" customWidth="1"/>
    <col min="6920" max="6920" width="10.140625" style="11" customWidth="1"/>
    <col min="6921" max="6921" width="15" style="11" customWidth="1"/>
    <col min="6922" max="6922" width="10.7109375" style="11" customWidth="1"/>
    <col min="6923" max="6923" width="11.140625" style="11" customWidth="1"/>
    <col min="6924" max="6924" width="7.42578125" style="11" customWidth="1"/>
    <col min="6925" max="6925" width="6.5703125" style="11" customWidth="1"/>
    <col min="6926" max="6927" width="9.28515625" style="11" customWidth="1"/>
    <col min="6928" max="7168" width="9.140625" style="11"/>
    <col min="7169" max="7169" width="11.7109375" style="11" customWidth="1"/>
    <col min="7170" max="7170" width="9" style="11" customWidth="1"/>
    <col min="7171" max="7171" width="13.28515625" style="11" customWidth="1"/>
    <col min="7172" max="7172" width="12.28515625" style="11" customWidth="1"/>
    <col min="7173" max="7173" width="12.42578125" style="11" customWidth="1"/>
    <col min="7174" max="7174" width="11.28515625" style="11" customWidth="1"/>
    <col min="7175" max="7175" width="16.85546875" style="11" customWidth="1"/>
    <col min="7176" max="7176" width="10.140625" style="11" customWidth="1"/>
    <col min="7177" max="7177" width="15" style="11" customWidth="1"/>
    <col min="7178" max="7178" width="10.7109375" style="11" customWidth="1"/>
    <col min="7179" max="7179" width="11.140625" style="11" customWidth="1"/>
    <col min="7180" max="7180" width="7.42578125" style="11" customWidth="1"/>
    <col min="7181" max="7181" width="6.5703125" style="11" customWidth="1"/>
    <col min="7182" max="7183" width="9.28515625" style="11" customWidth="1"/>
    <col min="7184" max="7424" width="9.140625" style="11"/>
    <col min="7425" max="7425" width="11.7109375" style="11" customWidth="1"/>
    <col min="7426" max="7426" width="9" style="11" customWidth="1"/>
    <col min="7427" max="7427" width="13.28515625" style="11" customWidth="1"/>
    <col min="7428" max="7428" width="12.28515625" style="11" customWidth="1"/>
    <col min="7429" max="7429" width="12.42578125" style="11" customWidth="1"/>
    <col min="7430" max="7430" width="11.28515625" style="11" customWidth="1"/>
    <col min="7431" max="7431" width="16.85546875" style="11" customWidth="1"/>
    <col min="7432" max="7432" width="10.140625" style="11" customWidth="1"/>
    <col min="7433" max="7433" width="15" style="11" customWidth="1"/>
    <col min="7434" max="7434" width="10.7109375" style="11" customWidth="1"/>
    <col min="7435" max="7435" width="11.140625" style="11" customWidth="1"/>
    <col min="7436" max="7436" width="7.42578125" style="11" customWidth="1"/>
    <col min="7437" max="7437" width="6.5703125" style="11" customWidth="1"/>
    <col min="7438" max="7439" width="9.28515625" style="11" customWidth="1"/>
    <col min="7440" max="7680" width="9.140625" style="11"/>
    <col min="7681" max="7681" width="11.7109375" style="11" customWidth="1"/>
    <col min="7682" max="7682" width="9" style="11" customWidth="1"/>
    <col min="7683" max="7683" width="13.28515625" style="11" customWidth="1"/>
    <col min="7684" max="7684" width="12.28515625" style="11" customWidth="1"/>
    <col min="7685" max="7685" width="12.42578125" style="11" customWidth="1"/>
    <col min="7686" max="7686" width="11.28515625" style="11" customWidth="1"/>
    <col min="7687" max="7687" width="16.85546875" style="11" customWidth="1"/>
    <col min="7688" max="7688" width="10.140625" style="11" customWidth="1"/>
    <col min="7689" max="7689" width="15" style="11" customWidth="1"/>
    <col min="7690" max="7690" width="10.7109375" style="11" customWidth="1"/>
    <col min="7691" max="7691" width="11.140625" style="11" customWidth="1"/>
    <col min="7692" max="7692" width="7.42578125" style="11" customWidth="1"/>
    <col min="7693" max="7693" width="6.5703125" style="11" customWidth="1"/>
    <col min="7694" max="7695" width="9.28515625" style="11" customWidth="1"/>
    <col min="7696" max="7936" width="9.140625" style="11"/>
    <col min="7937" max="7937" width="11.7109375" style="11" customWidth="1"/>
    <col min="7938" max="7938" width="9" style="11" customWidth="1"/>
    <col min="7939" max="7939" width="13.28515625" style="11" customWidth="1"/>
    <col min="7940" max="7940" width="12.28515625" style="11" customWidth="1"/>
    <col min="7941" max="7941" width="12.42578125" style="11" customWidth="1"/>
    <col min="7942" max="7942" width="11.28515625" style="11" customWidth="1"/>
    <col min="7943" max="7943" width="16.85546875" style="11" customWidth="1"/>
    <col min="7944" max="7944" width="10.140625" style="11" customWidth="1"/>
    <col min="7945" max="7945" width="15" style="11" customWidth="1"/>
    <col min="7946" max="7946" width="10.7109375" style="11" customWidth="1"/>
    <col min="7947" max="7947" width="11.140625" style="11" customWidth="1"/>
    <col min="7948" max="7948" width="7.42578125" style="11" customWidth="1"/>
    <col min="7949" max="7949" width="6.5703125" style="11" customWidth="1"/>
    <col min="7950" max="7951" width="9.28515625" style="11" customWidth="1"/>
    <col min="7952" max="8192" width="9.140625" style="11"/>
    <col min="8193" max="8193" width="11.7109375" style="11" customWidth="1"/>
    <col min="8194" max="8194" width="9" style="11" customWidth="1"/>
    <col min="8195" max="8195" width="13.28515625" style="11" customWidth="1"/>
    <col min="8196" max="8196" width="12.28515625" style="11" customWidth="1"/>
    <col min="8197" max="8197" width="12.42578125" style="11" customWidth="1"/>
    <col min="8198" max="8198" width="11.28515625" style="11" customWidth="1"/>
    <col min="8199" max="8199" width="16.85546875" style="11" customWidth="1"/>
    <col min="8200" max="8200" width="10.140625" style="11" customWidth="1"/>
    <col min="8201" max="8201" width="15" style="11" customWidth="1"/>
    <col min="8202" max="8202" width="10.7109375" style="11" customWidth="1"/>
    <col min="8203" max="8203" width="11.140625" style="11" customWidth="1"/>
    <col min="8204" max="8204" width="7.42578125" style="11" customWidth="1"/>
    <col min="8205" max="8205" width="6.5703125" style="11" customWidth="1"/>
    <col min="8206" max="8207" width="9.28515625" style="11" customWidth="1"/>
    <col min="8208" max="8448" width="9.140625" style="11"/>
    <col min="8449" max="8449" width="11.7109375" style="11" customWidth="1"/>
    <col min="8450" max="8450" width="9" style="11" customWidth="1"/>
    <col min="8451" max="8451" width="13.28515625" style="11" customWidth="1"/>
    <col min="8452" max="8452" width="12.28515625" style="11" customWidth="1"/>
    <col min="8453" max="8453" width="12.42578125" style="11" customWidth="1"/>
    <col min="8454" max="8454" width="11.28515625" style="11" customWidth="1"/>
    <col min="8455" max="8455" width="16.85546875" style="11" customWidth="1"/>
    <col min="8456" max="8456" width="10.140625" style="11" customWidth="1"/>
    <col min="8457" max="8457" width="15" style="11" customWidth="1"/>
    <col min="8458" max="8458" width="10.7109375" style="11" customWidth="1"/>
    <col min="8459" max="8459" width="11.140625" style="11" customWidth="1"/>
    <col min="8460" max="8460" width="7.42578125" style="11" customWidth="1"/>
    <col min="8461" max="8461" width="6.5703125" style="11" customWidth="1"/>
    <col min="8462" max="8463" width="9.28515625" style="11" customWidth="1"/>
    <col min="8464" max="8704" width="9.140625" style="11"/>
    <col min="8705" max="8705" width="11.7109375" style="11" customWidth="1"/>
    <col min="8706" max="8706" width="9" style="11" customWidth="1"/>
    <col min="8707" max="8707" width="13.28515625" style="11" customWidth="1"/>
    <col min="8708" max="8708" width="12.28515625" style="11" customWidth="1"/>
    <col min="8709" max="8709" width="12.42578125" style="11" customWidth="1"/>
    <col min="8710" max="8710" width="11.28515625" style="11" customWidth="1"/>
    <col min="8711" max="8711" width="16.85546875" style="11" customWidth="1"/>
    <col min="8712" max="8712" width="10.140625" style="11" customWidth="1"/>
    <col min="8713" max="8713" width="15" style="11" customWidth="1"/>
    <col min="8714" max="8714" width="10.7109375" style="11" customWidth="1"/>
    <col min="8715" max="8715" width="11.140625" style="11" customWidth="1"/>
    <col min="8716" max="8716" width="7.42578125" style="11" customWidth="1"/>
    <col min="8717" max="8717" width="6.5703125" style="11" customWidth="1"/>
    <col min="8718" max="8719" width="9.28515625" style="11" customWidth="1"/>
    <col min="8720" max="8960" width="9.140625" style="11"/>
    <col min="8961" max="8961" width="11.7109375" style="11" customWidth="1"/>
    <col min="8962" max="8962" width="9" style="11" customWidth="1"/>
    <col min="8963" max="8963" width="13.28515625" style="11" customWidth="1"/>
    <col min="8964" max="8964" width="12.28515625" style="11" customWidth="1"/>
    <col min="8965" max="8965" width="12.42578125" style="11" customWidth="1"/>
    <col min="8966" max="8966" width="11.28515625" style="11" customWidth="1"/>
    <col min="8967" max="8967" width="16.85546875" style="11" customWidth="1"/>
    <col min="8968" max="8968" width="10.140625" style="11" customWidth="1"/>
    <col min="8969" max="8969" width="15" style="11" customWidth="1"/>
    <col min="8970" max="8970" width="10.7109375" style="11" customWidth="1"/>
    <col min="8971" max="8971" width="11.140625" style="11" customWidth="1"/>
    <col min="8972" max="8972" width="7.42578125" style="11" customWidth="1"/>
    <col min="8973" max="8973" width="6.5703125" style="11" customWidth="1"/>
    <col min="8974" max="8975" width="9.28515625" style="11" customWidth="1"/>
    <col min="8976" max="9216" width="9.140625" style="11"/>
    <col min="9217" max="9217" width="11.7109375" style="11" customWidth="1"/>
    <col min="9218" max="9218" width="9" style="11" customWidth="1"/>
    <col min="9219" max="9219" width="13.28515625" style="11" customWidth="1"/>
    <col min="9220" max="9220" width="12.28515625" style="11" customWidth="1"/>
    <col min="9221" max="9221" width="12.42578125" style="11" customWidth="1"/>
    <col min="9222" max="9222" width="11.28515625" style="11" customWidth="1"/>
    <col min="9223" max="9223" width="16.85546875" style="11" customWidth="1"/>
    <col min="9224" max="9224" width="10.140625" style="11" customWidth="1"/>
    <col min="9225" max="9225" width="15" style="11" customWidth="1"/>
    <col min="9226" max="9226" width="10.7109375" style="11" customWidth="1"/>
    <col min="9227" max="9227" width="11.140625" style="11" customWidth="1"/>
    <col min="9228" max="9228" width="7.42578125" style="11" customWidth="1"/>
    <col min="9229" max="9229" width="6.5703125" style="11" customWidth="1"/>
    <col min="9230" max="9231" width="9.28515625" style="11" customWidth="1"/>
    <col min="9232" max="9472" width="9.140625" style="11"/>
    <col min="9473" max="9473" width="11.7109375" style="11" customWidth="1"/>
    <col min="9474" max="9474" width="9" style="11" customWidth="1"/>
    <col min="9475" max="9475" width="13.28515625" style="11" customWidth="1"/>
    <col min="9476" max="9476" width="12.28515625" style="11" customWidth="1"/>
    <col min="9477" max="9477" width="12.42578125" style="11" customWidth="1"/>
    <col min="9478" max="9478" width="11.28515625" style="11" customWidth="1"/>
    <col min="9479" max="9479" width="16.85546875" style="11" customWidth="1"/>
    <col min="9480" max="9480" width="10.140625" style="11" customWidth="1"/>
    <col min="9481" max="9481" width="15" style="11" customWidth="1"/>
    <col min="9482" max="9482" width="10.7109375" style="11" customWidth="1"/>
    <col min="9483" max="9483" width="11.140625" style="11" customWidth="1"/>
    <col min="9484" max="9484" width="7.42578125" style="11" customWidth="1"/>
    <col min="9485" max="9485" width="6.5703125" style="11" customWidth="1"/>
    <col min="9486" max="9487" width="9.28515625" style="11" customWidth="1"/>
    <col min="9488" max="9728" width="9.140625" style="11"/>
    <col min="9729" max="9729" width="11.7109375" style="11" customWidth="1"/>
    <col min="9730" max="9730" width="9" style="11" customWidth="1"/>
    <col min="9731" max="9731" width="13.28515625" style="11" customWidth="1"/>
    <col min="9732" max="9732" width="12.28515625" style="11" customWidth="1"/>
    <col min="9733" max="9733" width="12.42578125" style="11" customWidth="1"/>
    <col min="9734" max="9734" width="11.28515625" style="11" customWidth="1"/>
    <col min="9735" max="9735" width="16.85546875" style="11" customWidth="1"/>
    <col min="9736" max="9736" width="10.140625" style="11" customWidth="1"/>
    <col min="9737" max="9737" width="15" style="11" customWidth="1"/>
    <col min="9738" max="9738" width="10.7109375" style="11" customWidth="1"/>
    <col min="9739" max="9739" width="11.140625" style="11" customWidth="1"/>
    <col min="9740" max="9740" width="7.42578125" style="11" customWidth="1"/>
    <col min="9741" max="9741" width="6.5703125" style="11" customWidth="1"/>
    <col min="9742" max="9743" width="9.28515625" style="11" customWidth="1"/>
    <col min="9744" max="9984" width="9.140625" style="11"/>
    <col min="9985" max="9985" width="11.7109375" style="11" customWidth="1"/>
    <col min="9986" max="9986" width="9" style="11" customWidth="1"/>
    <col min="9987" max="9987" width="13.28515625" style="11" customWidth="1"/>
    <col min="9988" max="9988" width="12.28515625" style="11" customWidth="1"/>
    <col min="9989" max="9989" width="12.42578125" style="11" customWidth="1"/>
    <col min="9990" max="9990" width="11.28515625" style="11" customWidth="1"/>
    <col min="9991" max="9991" width="16.85546875" style="11" customWidth="1"/>
    <col min="9992" max="9992" width="10.140625" style="11" customWidth="1"/>
    <col min="9993" max="9993" width="15" style="11" customWidth="1"/>
    <col min="9994" max="9994" width="10.7109375" style="11" customWidth="1"/>
    <col min="9995" max="9995" width="11.140625" style="11" customWidth="1"/>
    <col min="9996" max="9996" width="7.42578125" style="11" customWidth="1"/>
    <col min="9997" max="9997" width="6.5703125" style="11" customWidth="1"/>
    <col min="9998" max="9999" width="9.28515625" style="11" customWidth="1"/>
    <col min="10000" max="10240" width="9.140625" style="11"/>
    <col min="10241" max="10241" width="11.7109375" style="11" customWidth="1"/>
    <col min="10242" max="10242" width="9" style="11" customWidth="1"/>
    <col min="10243" max="10243" width="13.28515625" style="11" customWidth="1"/>
    <col min="10244" max="10244" width="12.28515625" style="11" customWidth="1"/>
    <col min="10245" max="10245" width="12.42578125" style="11" customWidth="1"/>
    <col min="10246" max="10246" width="11.28515625" style="11" customWidth="1"/>
    <col min="10247" max="10247" width="16.85546875" style="11" customWidth="1"/>
    <col min="10248" max="10248" width="10.140625" style="11" customWidth="1"/>
    <col min="10249" max="10249" width="15" style="11" customWidth="1"/>
    <col min="10250" max="10250" width="10.7109375" style="11" customWidth="1"/>
    <col min="10251" max="10251" width="11.140625" style="11" customWidth="1"/>
    <col min="10252" max="10252" width="7.42578125" style="11" customWidth="1"/>
    <col min="10253" max="10253" width="6.5703125" style="11" customWidth="1"/>
    <col min="10254" max="10255" width="9.28515625" style="11" customWidth="1"/>
    <col min="10256" max="10496" width="9.140625" style="11"/>
    <col min="10497" max="10497" width="11.7109375" style="11" customWidth="1"/>
    <col min="10498" max="10498" width="9" style="11" customWidth="1"/>
    <col min="10499" max="10499" width="13.28515625" style="11" customWidth="1"/>
    <col min="10500" max="10500" width="12.28515625" style="11" customWidth="1"/>
    <col min="10501" max="10501" width="12.42578125" style="11" customWidth="1"/>
    <col min="10502" max="10502" width="11.28515625" style="11" customWidth="1"/>
    <col min="10503" max="10503" width="16.85546875" style="11" customWidth="1"/>
    <col min="10504" max="10504" width="10.140625" style="11" customWidth="1"/>
    <col min="10505" max="10505" width="15" style="11" customWidth="1"/>
    <col min="10506" max="10506" width="10.7109375" style="11" customWidth="1"/>
    <col min="10507" max="10507" width="11.140625" style="11" customWidth="1"/>
    <col min="10508" max="10508" width="7.42578125" style="11" customWidth="1"/>
    <col min="10509" max="10509" width="6.5703125" style="11" customWidth="1"/>
    <col min="10510" max="10511" width="9.28515625" style="11" customWidth="1"/>
    <col min="10512" max="10752" width="9.140625" style="11"/>
    <col min="10753" max="10753" width="11.7109375" style="11" customWidth="1"/>
    <col min="10754" max="10754" width="9" style="11" customWidth="1"/>
    <col min="10755" max="10755" width="13.28515625" style="11" customWidth="1"/>
    <col min="10756" max="10756" width="12.28515625" style="11" customWidth="1"/>
    <col min="10757" max="10757" width="12.42578125" style="11" customWidth="1"/>
    <col min="10758" max="10758" width="11.28515625" style="11" customWidth="1"/>
    <col min="10759" max="10759" width="16.85546875" style="11" customWidth="1"/>
    <col min="10760" max="10760" width="10.140625" style="11" customWidth="1"/>
    <col min="10761" max="10761" width="15" style="11" customWidth="1"/>
    <col min="10762" max="10762" width="10.7109375" style="11" customWidth="1"/>
    <col min="10763" max="10763" width="11.140625" style="11" customWidth="1"/>
    <col min="10764" max="10764" width="7.42578125" style="11" customWidth="1"/>
    <col min="10765" max="10765" width="6.5703125" style="11" customWidth="1"/>
    <col min="10766" max="10767" width="9.28515625" style="11" customWidth="1"/>
    <col min="10768" max="11008" width="9.140625" style="11"/>
    <col min="11009" max="11009" width="11.7109375" style="11" customWidth="1"/>
    <col min="11010" max="11010" width="9" style="11" customWidth="1"/>
    <col min="11011" max="11011" width="13.28515625" style="11" customWidth="1"/>
    <col min="11012" max="11012" width="12.28515625" style="11" customWidth="1"/>
    <col min="11013" max="11013" width="12.42578125" style="11" customWidth="1"/>
    <col min="11014" max="11014" width="11.28515625" style="11" customWidth="1"/>
    <col min="11015" max="11015" width="16.85546875" style="11" customWidth="1"/>
    <col min="11016" max="11016" width="10.140625" style="11" customWidth="1"/>
    <col min="11017" max="11017" width="15" style="11" customWidth="1"/>
    <col min="11018" max="11018" width="10.7109375" style="11" customWidth="1"/>
    <col min="11019" max="11019" width="11.140625" style="11" customWidth="1"/>
    <col min="11020" max="11020" width="7.42578125" style="11" customWidth="1"/>
    <col min="11021" max="11021" width="6.5703125" style="11" customWidth="1"/>
    <col min="11022" max="11023" width="9.28515625" style="11" customWidth="1"/>
    <col min="11024" max="11264" width="9.140625" style="11"/>
    <col min="11265" max="11265" width="11.7109375" style="11" customWidth="1"/>
    <col min="11266" max="11266" width="9" style="11" customWidth="1"/>
    <col min="11267" max="11267" width="13.28515625" style="11" customWidth="1"/>
    <col min="11268" max="11268" width="12.28515625" style="11" customWidth="1"/>
    <col min="11269" max="11269" width="12.42578125" style="11" customWidth="1"/>
    <col min="11270" max="11270" width="11.28515625" style="11" customWidth="1"/>
    <col min="11271" max="11271" width="16.85546875" style="11" customWidth="1"/>
    <col min="11272" max="11272" width="10.140625" style="11" customWidth="1"/>
    <col min="11273" max="11273" width="15" style="11" customWidth="1"/>
    <col min="11274" max="11274" width="10.7109375" style="11" customWidth="1"/>
    <col min="11275" max="11275" width="11.140625" style="11" customWidth="1"/>
    <col min="11276" max="11276" width="7.42578125" style="11" customWidth="1"/>
    <col min="11277" max="11277" width="6.5703125" style="11" customWidth="1"/>
    <col min="11278" max="11279" width="9.28515625" style="11" customWidth="1"/>
    <col min="11280" max="11520" width="9.140625" style="11"/>
    <col min="11521" max="11521" width="11.7109375" style="11" customWidth="1"/>
    <col min="11522" max="11522" width="9" style="11" customWidth="1"/>
    <col min="11523" max="11523" width="13.28515625" style="11" customWidth="1"/>
    <col min="11524" max="11524" width="12.28515625" style="11" customWidth="1"/>
    <col min="11525" max="11525" width="12.42578125" style="11" customWidth="1"/>
    <col min="11526" max="11526" width="11.28515625" style="11" customWidth="1"/>
    <col min="11527" max="11527" width="16.85546875" style="11" customWidth="1"/>
    <col min="11528" max="11528" width="10.140625" style="11" customWidth="1"/>
    <col min="11529" max="11529" width="15" style="11" customWidth="1"/>
    <col min="11530" max="11530" width="10.7109375" style="11" customWidth="1"/>
    <col min="11531" max="11531" width="11.140625" style="11" customWidth="1"/>
    <col min="11532" max="11532" width="7.42578125" style="11" customWidth="1"/>
    <col min="11533" max="11533" width="6.5703125" style="11" customWidth="1"/>
    <col min="11534" max="11535" width="9.28515625" style="11" customWidth="1"/>
    <col min="11536" max="11776" width="9.140625" style="11"/>
    <col min="11777" max="11777" width="11.7109375" style="11" customWidth="1"/>
    <col min="11778" max="11778" width="9" style="11" customWidth="1"/>
    <col min="11779" max="11779" width="13.28515625" style="11" customWidth="1"/>
    <col min="11780" max="11780" width="12.28515625" style="11" customWidth="1"/>
    <col min="11781" max="11781" width="12.42578125" style="11" customWidth="1"/>
    <col min="11782" max="11782" width="11.28515625" style="11" customWidth="1"/>
    <col min="11783" max="11783" width="16.85546875" style="11" customWidth="1"/>
    <col min="11784" max="11784" width="10.140625" style="11" customWidth="1"/>
    <col min="11785" max="11785" width="15" style="11" customWidth="1"/>
    <col min="11786" max="11786" width="10.7109375" style="11" customWidth="1"/>
    <col min="11787" max="11787" width="11.140625" style="11" customWidth="1"/>
    <col min="11788" max="11788" width="7.42578125" style="11" customWidth="1"/>
    <col min="11789" max="11789" width="6.5703125" style="11" customWidth="1"/>
    <col min="11790" max="11791" width="9.28515625" style="11" customWidth="1"/>
    <col min="11792" max="12032" width="9.140625" style="11"/>
    <col min="12033" max="12033" width="11.7109375" style="11" customWidth="1"/>
    <col min="12034" max="12034" width="9" style="11" customWidth="1"/>
    <col min="12035" max="12035" width="13.28515625" style="11" customWidth="1"/>
    <col min="12036" max="12036" width="12.28515625" style="11" customWidth="1"/>
    <col min="12037" max="12037" width="12.42578125" style="11" customWidth="1"/>
    <col min="12038" max="12038" width="11.28515625" style="11" customWidth="1"/>
    <col min="12039" max="12039" width="16.85546875" style="11" customWidth="1"/>
    <col min="12040" max="12040" width="10.140625" style="11" customWidth="1"/>
    <col min="12041" max="12041" width="15" style="11" customWidth="1"/>
    <col min="12042" max="12042" width="10.7109375" style="11" customWidth="1"/>
    <col min="12043" max="12043" width="11.140625" style="11" customWidth="1"/>
    <col min="12044" max="12044" width="7.42578125" style="11" customWidth="1"/>
    <col min="12045" max="12045" width="6.5703125" style="11" customWidth="1"/>
    <col min="12046" max="12047" width="9.28515625" style="11" customWidth="1"/>
    <col min="12048" max="12288" width="9.140625" style="11"/>
    <col min="12289" max="12289" width="11.7109375" style="11" customWidth="1"/>
    <col min="12290" max="12290" width="9" style="11" customWidth="1"/>
    <col min="12291" max="12291" width="13.28515625" style="11" customWidth="1"/>
    <col min="12292" max="12292" width="12.28515625" style="11" customWidth="1"/>
    <col min="12293" max="12293" width="12.42578125" style="11" customWidth="1"/>
    <col min="12294" max="12294" width="11.28515625" style="11" customWidth="1"/>
    <col min="12295" max="12295" width="16.85546875" style="11" customWidth="1"/>
    <col min="12296" max="12296" width="10.140625" style="11" customWidth="1"/>
    <col min="12297" max="12297" width="15" style="11" customWidth="1"/>
    <col min="12298" max="12298" width="10.7109375" style="11" customWidth="1"/>
    <col min="12299" max="12299" width="11.140625" style="11" customWidth="1"/>
    <col min="12300" max="12300" width="7.42578125" style="11" customWidth="1"/>
    <col min="12301" max="12301" width="6.5703125" style="11" customWidth="1"/>
    <col min="12302" max="12303" width="9.28515625" style="11" customWidth="1"/>
    <col min="12304" max="12544" width="9.140625" style="11"/>
    <col min="12545" max="12545" width="11.7109375" style="11" customWidth="1"/>
    <col min="12546" max="12546" width="9" style="11" customWidth="1"/>
    <col min="12547" max="12547" width="13.28515625" style="11" customWidth="1"/>
    <col min="12548" max="12548" width="12.28515625" style="11" customWidth="1"/>
    <col min="12549" max="12549" width="12.42578125" style="11" customWidth="1"/>
    <col min="12550" max="12550" width="11.28515625" style="11" customWidth="1"/>
    <col min="12551" max="12551" width="16.85546875" style="11" customWidth="1"/>
    <col min="12552" max="12552" width="10.140625" style="11" customWidth="1"/>
    <col min="12553" max="12553" width="15" style="11" customWidth="1"/>
    <col min="12554" max="12554" width="10.7109375" style="11" customWidth="1"/>
    <col min="12555" max="12555" width="11.140625" style="11" customWidth="1"/>
    <col min="12556" max="12556" width="7.42578125" style="11" customWidth="1"/>
    <col min="12557" max="12557" width="6.5703125" style="11" customWidth="1"/>
    <col min="12558" max="12559" width="9.28515625" style="11" customWidth="1"/>
    <col min="12560" max="12800" width="9.140625" style="11"/>
    <col min="12801" max="12801" width="11.7109375" style="11" customWidth="1"/>
    <col min="12802" max="12802" width="9" style="11" customWidth="1"/>
    <col min="12803" max="12803" width="13.28515625" style="11" customWidth="1"/>
    <col min="12804" max="12804" width="12.28515625" style="11" customWidth="1"/>
    <col min="12805" max="12805" width="12.42578125" style="11" customWidth="1"/>
    <col min="12806" max="12806" width="11.28515625" style="11" customWidth="1"/>
    <col min="12807" max="12807" width="16.85546875" style="11" customWidth="1"/>
    <col min="12808" max="12808" width="10.140625" style="11" customWidth="1"/>
    <col min="12809" max="12809" width="15" style="11" customWidth="1"/>
    <col min="12810" max="12810" width="10.7109375" style="11" customWidth="1"/>
    <col min="12811" max="12811" width="11.140625" style="11" customWidth="1"/>
    <col min="12812" max="12812" width="7.42578125" style="11" customWidth="1"/>
    <col min="12813" max="12813" width="6.5703125" style="11" customWidth="1"/>
    <col min="12814" max="12815" width="9.28515625" style="11" customWidth="1"/>
    <col min="12816" max="13056" width="9.140625" style="11"/>
    <col min="13057" max="13057" width="11.7109375" style="11" customWidth="1"/>
    <col min="13058" max="13058" width="9" style="11" customWidth="1"/>
    <col min="13059" max="13059" width="13.28515625" style="11" customWidth="1"/>
    <col min="13060" max="13060" width="12.28515625" style="11" customWidth="1"/>
    <col min="13061" max="13061" width="12.42578125" style="11" customWidth="1"/>
    <col min="13062" max="13062" width="11.28515625" style="11" customWidth="1"/>
    <col min="13063" max="13063" width="16.85546875" style="11" customWidth="1"/>
    <col min="13064" max="13064" width="10.140625" style="11" customWidth="1"/>
    <col min="13065" max="13065" width="15" style="11" customWidth="1"/>
    <col min="13066" max="13066" width="10.7109375" style="11" customWidth="1"/>
    <col min="13067" max="13067" width="11.140625" style="11" customWidth="1"/>
    <col min="13068" max="13068" width="7.42578125" style="11" customWidth="1"/>
    <col min="13069" max="13069" width="6.5703125" style="11" customWidth="1"/>
    <col min="13070" max="13071" width="9.28515625" style="11" customWidth="1"/>
    <col min="13072" max="13312" width="9.140625" style="11"/>
    <col min="13313" max="13313" width="11.7109375" style="11" customWidth="1"/>
    <col min="13314" max="13314" width="9" style="11" customWidth="1"/>
    <col min="13315" max="13315" width="13.28515625" style="11" customWidth="1"/>
    <col min="13316" max="13316" width="12.28515625" style="11" customWidth="1"/>
    <col min="13317" max="13317" width="12.42578125" style="11" customWidth="1"/>
    <col min="13318" max="13318" width="11.28515625" style="11" customWidth="1"/>
    <col min="13319" max="13319" width="16.85546875" style="11" customWidth="1"/>
    <col min="13320" max="13320" width="10.140625" style="11" customWidth="1"/>
    <col min="13321" max="13321" width="15" style="11" customWidth="1"/>
    <col min="13322" max="13322" width="10.7109375" style="11" customWidth="1"/>
    <col min="13323" max="13323" width="11.140625" style="11" customWidth="1"/>
    <col min="13324" max="13324" width="7.42578125" style="11" customWidth="1"/>
    <col min="13325" max="13325" width="6.5703125" style="11" customWidth="1"/>
    <col min="13326" max="13327" width="9.28515625" style="11" customWidth="1"/>
    <col min="13328" max="13568" width="9.140625" style="11"/>
    <col min="13569" max="13569" width="11.7109375" style="11" customWidth="1"/>
    <col min="13570" max="13570" width="9" style="11" customWidth="1"/>
    <col min="13571" max="13571" width="13.28515625" style="11" customWidth="1"/>
    <col min="13572" max="13572" width="12.28515625" style="11" customWidth="1"/>
    <col min="13573" max="13573" width="12.42578125" style="11" customWidth="1"/>
    <col min="13574" max="13574" width="11.28515625" style="11" customWidth="1"/>
    <col min="13575" max="13575" width="16.85546875" style="11" customWidth="1"/>
    <col min="13576" max="13576" width="10.140625" style="11" customWidth="1"/>
    <col min="13577" max="13577" width="15" style="11" customWidth="1"/>
    <col min="13578" max="13578" width="10.7109375" style="11" customWidth="1"/>
    <col min="13579" max="13579" width="11.140625" style="11" customWidth="1"/>
    <col min="13580" max="13580" width="7.42578125" style="11" customWidth="1"/>
    <col min="13581" max="13581" width="6.5703125" style="11" customWidth="1"/>
    <col min="13582" max="13583" width="9.28515625" style="11" customWidth="1"/>
    <col min="13584" max="13824" width="9.140625" style="11"/>
    <col min="13825" max="13825" width="11.7109375" style="11" customWidth="1"/>
    <col min="13826" max="13826" width="9" style="11" customWidth="1"/>
    <col min="13827" max="13827" width="13.28515625" style="11" customWidth="1"/>
    <col min="13828" max="13828" width="12.28515625" style="11" customWidth="1"/>
    <col min="13829" max="13829" width="12.42578125" style="11" customWidth="1"/>
    <col min="13830" max="13830" width="11.28515625" style="11" customWidth="1"/>
    <col min="13831" max="13831" width="16.85546875" style="11" customWidth="1"/>
    <col min="13832" max="13832" width="10.140625" style="11" customWidth="1"/>
    <col min="13833" max="13833" width="15" style="11" customWidth="1"/>
    <col min="13834" max="13834" width="10.7109375" style="11" customWidth="1"/>
    <col min="13835" max="13835" width="11.140625" style="11" customWidth="1"/>
    <col min="13836" max="13836" width="7.42578125" style="11" customWidth="1"/>
    <col min="13837" max="13837" width="6.5703125" style="11" customWidth="1"/>
    <col min="13838" max="13839" width="9.28515625" style="11" customWidth="1"/>
    <col min="13840" max="14080" width="9.140625" style="11"/>
    <col min="14081" max="14081" width="11.7109375" style="11" customWidth="1"/>
    <col min="14082" max="14082" width="9" style="11" customWidth="1"/>
    <col min="14083" max="14083" width="13.28515625" style="11" customWidth="1"/>
    <col min="14084" max="14084" width="12.28515625" style="11" customWidth="1"/>
    <col min="14085" max="14085" width="12.42578125" style="11" customWidth="1"/>
    <col min="14086" max="14086" width="11.28515625" style="11" customWidth="1"/>
    <col min="14087" max="14087" width="16.85546875" style="11" customWidth="1"/>
    <col min="14088" max="14088" width="10.140625" style="11" customWidth="1"/>
    <col min="14089" max="14089" width="15" style="11" customWidth="1"/>
    <col min="14090" max="14090" width="10.7109375" style="11" customWidth="1"/>
    <col min="14091" max="14091" width="11.140625" style="11" customWidth="1"/>
    <col min="14092" max="14092" width="7.42578125" style="11" customWidth="1"/>
    <col min="14093" max="14093" width="6.5703125" style="11" customWidth="1"/>
    <col min="14094" max="14095" width="9.28515625" style="11" customWidth="1"/>
    <col min="14096" max="14336" width="9.140625" style="11"/>
    <col min="14337" max="14337" width="11.7109375" style="11" customWidth="1"/>
    <col min="14338" max="14338" width="9" style="11" customWidth="1"/>
    <col min="14339" max="14339" width="13.28515625" style="11" customWidth="1"/>
    <col min="14340" max="14340" width="12.28515625" style="11" customWidth="1"/>
    <col min="14341" max="14341" width="12.42578125" style="11" customWidth="1"/>
    <col min="14342" max="14342" width="11.28515625" style="11" customWidth="1"/>
    <col min="14343" max="14343" width="16.85546875" style="11" customWidth="1"/>
    <col min="14344" max="14344" width="10.140625" style="11" customWidth="1"/>
    <col min="14345" max="14345" width="15" style="11" customWidth="1"/>
    <col min="14346" max="14346" width="10.7109375" style="11" customWidth="1"/>
    <col min="14347" max="14347" width="11.140625" style="11" customWidth="1"/>
    <col min="14348" max="14348" width="7.42578125" style="11" customWidth="1"/>
    <col min="14349" max="14349" width="6.5703125" style="11" customWidth="1"/>
    <col min="14350" max="14351" width="9.28515625" style="11" customWidth="1"/>
    <col min="14352" max="14592" width="9.140625" style="11"/>
    <col min="14593" max="14593" width="11.7109375" style="11" customWidth="1"/>
    <col min="14594" max="14594" width="9" style="11" customWidth="1"/>
    <col min="14595" max="14595" width="13.28515625" style="11" customWidth="1"/>
    <col min="14596" max="14596" width="12.28515625" style="11" customWidth="1"/>
    <col min="14597" max="14597" width="12.42578125" style="11" customWidth="1"/>
    <col min="14598" max="14598" width="11.28515625" style="11" customWidth="1"/>
    <col min="14599" max="14599" width="16.85546875" style="11" customWidth="1"/>
    <col min="14600" max="14600" width="10.140625" style="11" customWidth="1"/>
    <col min="14601" max="14601" width="15" style="11" customWidth="1"/>
    <col min="14602" max="14602" width="10.7109375" style="11" customWidth="1"/>
    <col min="14603" max="14603" width="11.140625" style="11" customWidth="1"/>
    <col min="14604" max="14604" width="7.42578125" style="11" customWidth="1"/>
    <col min="14605" max="14605" width="6.5703125" style="11" customWidth="1"/>
    <col min="14606" max="14607" width="9.28515625" style="11" customWidth="1"/>
    <col min="14608" max="14848" width="9.140625" style="11"/>
    <col min="14849" max="14849" width="11.7109375" style="11" customWidth="1"/>
    <col min="14850" max="14850" width="9" style="11" customWidth="1"/>
    <col min="14851" max="14851" width="13.28515625" style="11" customWidth="1"/>
    <col min="14852" max="14852" width="12.28515625" style="11" customWidth="1"/>
    <col min="14853" max="14853" width="12.42578125" style="11" customWidth="1"/>
    <col min="14854" max="14854" width="11.28515625" style="11" customWidth="1"/>
    <col min="14855" max="14855" width="16.85546875" style="11" customWidth="1"/>
    <col min="14856" max="14856" width="10.140625" style="11" customWidth="1"/>
    <col min="14857" max="14857" width="15" style="11" customWidth="1"/>
    <col min="14858" max="14858" width="10.7109375" style="11" customWidth="1"/>
    <col min="14859" max="14859" width="11.140625" style="11" customWidth="1"/>
    <col min="14860" max="14860" width="7.42578125" style="11" customWidth="1"/>
    <col min="14861" max="14861" width="6.5703125" style="11" customWidth="1"/>
    <col min="14862" max="14863" width="9.28515625" style="11" customWidth="1"/>
    <col min="14864" max="15104" width="9.140625" style="11"/>
    <col min="15105" max="15105" width="11.7109375" style="11" customWidth="1"/>
    <col min="15106" max="15106" width="9" style="11" customWidth="1"/>
    <col min="15107" max="15107" width="13.28515625" style="11" customWidth="1"/>
    <col min="15108" max="15108" width="12.28515625" style="11" customWidth="1"/>
    <col min="15109" max="15109" width="12.42578125" style="11" customWidth="1"/>
    <col min="15110" max="15110" width="11.28515625" style="11" customWidth="1"/>
    <col min="15111" max="15111" width="16.85546875" style="11" customWidth="1"/>
    <col min="15112" max="15112" width="10.140625" style="11" customWidth="1"/>
    <col min="15113" max="15113" width="15" style="11" customWidth="1"/>
    <col min="15114" max="15114" width="10.7109375" style="11" customWidth="1"/>
    <col min="15115" max="15115" width="11.140625" style="11" customWidth="1"/>
    <col min="15116" max="15116" width="7.42578125" style="11" customWidth="1"/>
    <col min="15117" max="15117" width="6.5703125" style="11" customWidth="1"/>
    <col min="15118" max="15119" width="9.28515625" style="11" customWidth="1"/>
    <col min="15120" max="15360" width="9.140625" style="11"/>
    <col min="15361" max="15361" width="11.7109375" style="11" customWidth="1"/>
    <col min="15362" max="15362" width="9" style="11" customWidth="1"/>
    <col min="15363" max="15363" width="13.28515625" style="11" customWidth="1"/>
    <col min="15364" max="15364" width="12.28515625" style="11" customWidth="1"/>
    <col min="15365" max="15365" width="12.42578125" style="11" customWidth="1"/>
    <col min="15366" max="15366" width="11.28515625" style="11" customWidth="1"/>
    <col min="15367" max="15367" width="16.85546875" style="11" customWidth="1"/>
    <col min="15368" max="15368" width="10.140625" style="11" customWidth="1"/>
    <col min="15369" max="15369" width="15" style="11" customWidth="1"/>
    <col min="15370" max="15370" width="10.7109375" style="11" customWidth="1"/>
    <col min="15371" max="15371" width="11.140625" style="11" customWidth="1"/>
    <col min="15372" max="15372" width="7.42578125" style="11" customWidth="1"/>
    <col min="15373" max="15373" width="6.5703125" style="11" customWidth="1"/>
    <col min="15374" max="15375" width="9.28515625" style="11" customWidth="1"/>
    <col min="15376" max="15616" width="9.140625" style="11"/>
    <col min="15617" max="15617" width="11.7109375" style="11" customWidth="1"/>
    <col min="15618" max="15618" width="9" style="11" customWidth="1"/>
    <col min="15619" max="15619" width="13.28515625" style="11" customWidth="1"/>
    <col min="15620" max="15620" width="12.28515625" style="11" customWidth="1"/>
    <col min="15621" max="15621" width="12.42578125" style="11" customWidth="1"/>
    <col min="15622" max="15622" width="11.28515625" style="11" customWidth="1"/>
    <col min="15623" max="15623" width="16.85546875" style="11" customWidth="1"/>
    <col min="15624" max="15624" width="10.140625" style="11" customWidth="1"/>
    <col min="15625" max="15625" width="15" style="11" customWidth="1"/>
    <col min="15626" max="15626" width="10.7109375" style="11" customWidth="1"/>
    <col min="15627" max="15627" width="11.140625" style="11" customWidth="1"/>
    <col min="15628" max="15628" width="7.42578125" style="11" customWidth="1"/>
    <col min="15629" max="15629" width="6.5703125" style="11" customWidth="1"/>
    <col min="15630" max="15631" width="9.28515625" style="11" customWidth="1"/>
    <col min="15632" max="15872" width="9.140625" style="11"/>
    <col min="15873" max="15873" width="11.7109375" style="11" customWidth="1"/>
    <col min="15874" max="15874" width="9" style="11" customWidth="1"/>
    <col min="15875" max="15875" width="13.28515625" style="11" customWidth="1"/>
    <col min="15876" max="15876" width="12.28515625" style="11" customWidth="1"/>
    <col min="15877" max="15877" width="12.42578125" style="11" customWidth="1"/>
    <col min="15878" max="15878" width="11.28515625" style="11" customWidth="1"/>
    <col min="15879" max="15879" width="16.85546875" style="11" customWidth="1"/>
    <col min="15880" max="15880" width="10.140625" style="11" customWidth="1"/>
    <col min="15881" max="15881" width="15" style="11" customWidth="1"/>
    <col min="15882" max="15882" width="10.7109375" style="11" customWidth="1"/>
    <col min="15883" max="15883" width="11.140625" style="11" customWidth="1"/>
    <col min="15884" max="15884" width="7.42578125" style="11" customWidth="1"/>
    <col min="15885" max="15885" width="6.5703125" style="11" customWidth="1"/>
    <col min="15886" max="15887" width="9.28515625" style="11" customWidth="1"/>
    <col min="15888" max="16128" width="9.140625" style="11"/>
    <col min="16129" max="16129" width="11.7109375" style="11" customWidth="1"/>
    <col min="16130" max="16130" width="9" style="11" customWidth="1"/>
    <col min="16131" max="16131" width="13.28515625" style="11" customWidth="1"/>
    <col min="16132" max="16132" width="12.28515625" style="11" customWidth="1"/>
    <col min="16133" max="16133" width="12.42578125" style="11" customWidth="1"/>
    <col min="16134" max="16134" width="11.28515625" style="11" customWidth="1"/>
    <col min="16135" max="16135" width="16.85546875" style="11" customWidth="1"/>
    <col min="16136" max="16136" width="10.140625" style="11" customWidth="1"/>
    <col min="16137" max="16137" width="15" style="11" customWidth="1"/>
    <col min="16138" max="16138" width="10.7109375" style="11" customWidth="1"/>
    <col min="16139" max="16139" width="11.140625" style="11" customWidth="1"/>
    <col min="16140" max="16140" width="7.42578125" style="11" customWidth="1"/>
    <col min="16141" max="16141" width="6.5703125" style="11" customWidth="1"/>
    <col min="16142" max="16143" width="9.28515625" style="11" customWidth="1"/>
    <col min="16144" max="16384" width="9.140625" style="11"/>
  </cols>
  <sheetData>
    <row r="1" spans="1:10" ht="21.95" customHeight="1" x14ac:dyDescent="0.2">
      <c r="A1" s="271" t="s">
        <v>54</v>
      </c>
      <c r="B1" s="271"/>
      <c r="C1" s="271"/>
      <c r="D1" s="271"/>
      <c r="E1" s="271"/>
      <c r="F1" s="271"/>
      <c r="G1" s="271"/>
      <c r="H1" s="271"/>
      <c r="I1" s="272"/>
      <c r="J1" s="17"/>
    </row>
    <row r="2" spans="1:10" ht="21.95" customHeight="1" x14ac:dyDescent="0.2">
      <c r="A2" s="273" t="s">
        <v>52</v>
      </c>
      <c r="B2" s="273"/>
      <c r="C2" s="273"/>
      <c r="D2" s="273"/>
      <c r="E2" s="273"/>
      <c r="F2" s="273"/>
      <c r="G2" s="273"/>
      <c r="H2" s="273"/>
      <c r="I2" s="274"/>
      <c r="J2" s="17"/>
    </row>
    <row r="3" spans="1:10" ht="21.95" customHeight="1" x14ac:dyDescent="0.2">
      <c r="A3" s="275" t="s">
        <v>303</v>
      </c>
      <c r="B3" s="275"/>
      <c r="C3" s="275"/>
      <c r="D3" s="275"/>
      <c r="E3" s="275"/>
      <c r="F3" s="275"/>
      <c r="G3" s="275"/>
      <c r="H3" s="275"/>
      <c r="I3" s="276"/>
      <c r="J3" s="17"/>
    </row>
    <row r="4" spans="1:10" ht="20.100000000000001" customHeight="1" x14ac:dyDescent="0.2">
      <c r="A4" s="220" t="s">
        <v>194</v>
      </c>
      <c r="B4" s="220"/>
      <c r="C4" s="220"/>
      <c r="D4" s="220"/>
      <c r="E4" s="220"/>
      <c r="F4" s="277"/>
      <c r="G4" s="277"/>
      <c r="H4" s="277"/>
      <c r="I4" s="277"/>
    </row>
    <row r="5" spans="1:10" ht="20.100000000000001" customHeight="1" x14ac:dyDescent="0.2">
      <c r="A5" s="220" t="s">
        <v>195</v>
      </c>
      <c r="B5" s="220"/>
      <c r="C5" s="220"/>
      <c r="D5" s="220"/>
      <c r="E5" s="220"/>
      <c r="F5" s="277" t="s">
        <v>196</v>
      </c>
      <c r="G5" s="277"/>
      <c r="H5" s="277"/>
      <c r="I5" s="277"/>
    </row>
    <row r="6" spans="1:10" ht="20.100000000000001" customHeight="1" x14ac:dyDescent="0.2">
      <c r="A6" s="220" t="s">
        <v>197</v>
      </c>
      <c r="B6" s="220"/>
      <c r="C6" s="220"/>
      <c r="D6" s="220"/>
      <c r="E6" s="220"/>
      <c r="F6" s="220"/>
      <c r="G6" s="220"/>
      <c r="H6" s="220"/>
      <c r="I6" s="220"/>
    </row>
    <row r="7" spans="1:10" ht="20.100000000000001" customHeight="1" x14ac:dyDescent="0.2">
      <c r="A7" s="223" t="s">
        <v>175</v>
      </c>
      <c r="B7" s="223"/>
      <c r="C7" s="223"/>
      <c r="D7" s="223"/>
      <c r="E7" s="223"/>
      <c r="F7" s="223"/>
      <c r="G7" s="223"/>
      <c r="H7" s="223"/>
      <c r="I7" s="223"/>
    </row>
    <row r="8" spans="1:10" ht="20.100000000000001" customHeight="1" x14ac:dyDescent="0.2">
      <c r="A8" s="35" t="s">
        <v>0</v>
      </c>
      <c r="B8" s="220" t="s">
        <v>176</v>
      </c>
      <c r="C8" s="220"/>
      <c r="D8" s="220"/>
      <c r="E8" s="220"/>
      <c r="F8" s="220"/>
      <c r="G8" s="220"/>
      <c r="H8" s="279"/>
      <c r="I8" s="279"/>
    </row>
    <row r="9" spans="1:10" ht="20.100000000000001" customHeight="1" x14ac:dyDescent="0.2">
      <c r="A9" s="35" t="s">
        <v>1</v>
      </c>
      <c r="B9" s="220" t="s">
        <v>7</v>
      </c>
      <c r="C9" s="220"/>
      <c r="D9" s="220"/>
      <c r="E9" s="220"/>
      <c r="F9" s="220"/>
      <c r="G9" s="220"/>
      <c r="H9" s="277"/>
      <c r="I9" s="277"/>
    </row>
    <row r="10" spans="1:10" ht="20.100000000000001" customHeight="1" x14ac:dyDescent="0.2">
      <c r="A10" s="35" t="s">
        <v>2</v>
      </c>
      <c r="B10" s="220" t="s">
        <v>198</v>
      </c>
      <c r="C10" s="220"/>
      <c r="D10" s="220"/>
      <c r="E10" s="220"/>
      <c r="F10" s="220"/>
      <c r="G10" s="220"/>
      <c r="H10" s="277"/>
      <c r="I10" s="277"/>
    </row>
    <row r="11" spans="1:10" ht="20.100000000000001" customHeight="1" x14ac:dyDescent="0.2">
      <c r="A11" s="35" t="s">
        <v>3</v>
      </c>
      <c r="B11" s="220" t="s">
        <v>199</v>
      </c>
      <c r="C11" s="220"/>
      <c r="D11" s="220"/>
      <c r="E11" s="220"/>
      <c r="F11" s="220"/>
      <c r="G11" s="220"/>
      <c r="H11" s="277">
        <v>12</v>
      </c>
      <c r="I11" s="277"/>
    </row>
    <row r="12" spans="1:10" ht="20.100000000000001" customHeight="1" x14ac:dyDescent="0.2">
      <c r="A12" s="229" t="s">
        <v>177</v>
      </c>
      <c r="B12" s="229"/>
      <c r="C12" s="229"/>
      <c r="D12" s="229"/>
      <c r="E12" s="229"/>
      <c r="F12" s="229"/>
      <c r="G12" s="229"/>
      <c r="H12" s="229"/>
      <c r="I12" s="229"/>
    </row>
    <row r="13" spans="1:10" ht="48" customHeight="1" x14ac:dyDescent="0.2">
      <c r="A13" s="202" t="s">
        <v>200</v>
      </c>
      <c r="B13" s="202"/>
      <c r="C13" s="202"/>
      <c r="D13" s="202"/>
      <c r="E13" s="202"/>
      <c r="F13" s="223" t="s">
        <v>201</v>
      </c>
      <c r="G13" s="223"/>
      <c r="H13" s="278" t="s">
        <v>202</v>
      </c>
      <c r="I13" s="278"/>
    </row>
    <row r="14" spans="1:10" ht="20.100000000000001" customHeight="1" x14ac:dyDescent="0.2">
      <c r="A14" s="265" t="s">
        <v>278</v>
      </c>
      <c r="B14" s="266"/>
      <c r="C14" s="266"/>
      <c r="D14" s="266"/>
      <c r="E14" s="267"/>
      <c r="F14" s="268"/>
      <c r="G14" s="268"/>
      <c r="H14" s="269"/>
      <c r="I14" s="269"/>
    </row>
    <row r="15" spans="1:10" ht="20.100000000000001" customHeight="1" x14ac:dyDescent="0.2">
      <c r="A15" s="240"/>
      <c r="B15" s="240"/>
      <c r="C15" s="240"/>
      <c r="D15" s="240"/>
      <c r="E15" s="240"/>
      <c r="F15" s="240"/>
      <c r="G15" s="240"/>
      <c r="H15" s="240" t="e">
        <f>SUM(#REF!)</f>
        <v>#REF!</v>
      </c>
      <c r="I15" s="240" t="e">
        <f>SUM(#REF!)</f>
        <v>#REF!</v>
      </c>
    </row>
    <row r="16" spans="1:10" ht="53.25" customHeight="1" x14ac:dyDescent="0.2">
      <c r="A16" s="270" t="s">
        <v>203</v>
      </c>
      <c r="B16" s="270"/>
      <c r="C16" s="270"/>
      <c r="D16" s="270"/>
      <c r="E16" s="270"/>
      <c r="F16" s="270"/>
      <c r="G16" s="270"/>
      <c r="H16" s="270" t="e">
        <f>SUM(#REF!)</f>
        <v>#REF!</v>
      </c>
      <c r="I16" s="270" t="e">
        <f>SUM(#REF!)</f>
        <v>#REF!</v>
      </c>
    </row>
    <row r="17" spans="1:15" ht="20.25" customHeight="1" x14ac:dyDescent="0.2">
      <c r="A17" s="240"/>
      <c r="B17" s="240"/>
      <c r="C17" s="240"/>
      <c r="D17" s="240"/>
      <c r="E17" s="240"/>
      <c r="F17" s="240"/>
      <c r="G17" s="240"/>
      <c r="H17" s="240" t="e">
        <f>SUM(#REF!)</f>
        <v>#REF!</v>
      </c>
      <c r="I17" s="240" t="e">
        <f>SUM(#REF!)</f>
        <v>#REF!</v>
      </c>
    </row>
    <row r="18" spans="1:15" ht="20.100000000000001" customHeight="1" x14ac:dyDescent="0.2">
      <c r="A18" s="223" t="s">
        <v>204</v>
      </c>
      <c r="B18" s="223"/>
      <c r="C18" s="223"/>
      <c r="D18" s="223"/>
      <c r="E18" s="223"/>
      <c r="F18" s="223"/>
      <c r="G18" s="223"/>
      <c r="H18" s="223"/>
      <c r="I18" s="223"/>
    </row>
    <row r="19" spans="1:15" ht="20.100000000000001" customHeight="1" x14ac:dyDescent="0.2">
      <c r="A19" s="35">
        <v>1</v>
      </c>
      <c r="B19" s="257" t="s">
        <v>178</v>
      </c>
      <c r="C19" s="257"/>
      <c r="D19" s="257"/>
      <c r="E19" s="257"/>
      <c r="F19" s="257"/>
      <c r="G19" s="257"/>
      <c r="H19" s="263" t="s">
        <v>279</v>
      </c>
      <c r="I19" s="263"/>
    </row>
    <row r="20" spans="1:15" ht="20.100000000000001" customHeight="1" x14ac:dyDescent="0.2">
      <c r="A20" s="35">
        <v>2</v>
      </c>
      <c r="B20" s="257" t="s">
        <v>15</v>
      </c>
      <c r="C20" s="257"/>
      <c r="D20" s="257"/>
      <c r="E20" s="257"/>
      <c r="F20" s="257"/>
      <c r="G20" s="257"/>
      <c r="H20" s="263"/>
      <c r="I20" s="263"/>
    </row>
    <row r="21" spans="1:15" ht="20.100000000000001" customHeight="1" x14ac:dyDescent="0.2">
      <c r="A21" s="35">
        <v>3</v>
      </c>
      <c r="B21" s="257" t="s">
        <v>179</v>
      </c>
      <c r="C21" s="257"/>
      <c r="D21" s="257"/>
      <c r="E21" s="257"/>
      <c r="F21" s="257"/>
      <c r="G21" s="257"/>
      <c r="H21" s="264"/>
      <c r="I21" s="264"/>
    </row>
    <row r="22" spans="1:15" ht="20.100000000000001" customHeight="1" x14ac:dyDescent="0.2">
      <c r="A22" s="35">
        <v>4</v>
      </c>
      <c r="B22" s="257" t="s">
        <v>16</v>
      </c>
      <c r="C22" s="257"/>
      <c r="D22" s="257"/>
      <c r="E22" s="257"/>
      <c r="F22" s="257"/>
      <c r="G22" s="257"/>
      <c r="H22" s="259"/>
      <c r="I22" s="259"/>
    </row>
    <row r="23" spans="1:15" ht="20.100000000000001" customHeight="1" x14ac:dyDescent="0.2">
      <c r="A23" s="260"/>
      <c r="B23" s="260"/>
      <c r="C23" s="260"/>
      <c r="D23" s="260"/>
      <c r="E23" s="260"/>
      <c r="F23" s="260"/>
      <c r="G23" s="260"/>
      <c r="H23" s="260"/>
      <c r="I23" s="260"/>
      <c r="J23" s="36"/>
      <c r="N23" s="36"/>
      <c r="O23" s="37"/>
    </row>
    <row r="24" spans="1:15" ht="20.100000000000001" customHeight="1" x14ac:dyDescent="0.2">
      <c r="A24" s="261" t="s">
        <v>205</v>
      </c>
      <c r="B24" s="261"/>
      <c r="C24" s="261"/>
      <c r="D24" s="261"/>
      <c r="E24" s="261"/>
      <c r="F24" s="261"/>
      <c r="G24" s="261"/>
      <c r="H24" s="261"/>
      <c r="I24" s="261"/>
      <c r="N24" s="36"/>
      <c r="O24" s="37"/>
    </row>
    <row r="25" spans="1:15" ht="20.100000000000001" customHeight="1" x14ac:dyDescent="0.25">
      <c r="A25" s="262"/>
      <c r="B25" s="262"/>
      <c r="C25" s="262"/>
      <c r="D25" s="262"/>
      <c r="E25" s="262"/>
      <c r="F25" s="262"/>
      <c r="G25" s="262"/>
      <c r="H25" s="262"/>
      <c r="I25" s="262"/>
      <c r="J25" s="37"/>
      <c r="K25" s="37"/>
    </row>
    <row r="26" spans="1:15" ht="20.100000000000001" customHeight="1" x14ac:dyDescent="0.2">
      <c r="A26" s="244" t="s">
        <v>206</v>
      </c>
      <c r="B26" s="245"/>
      <c r="C26" s="245"/>
      <c r="D26" s="245"/>
      <c r="E26" s="245"/>
      <c r="F26" s="245"/>
      <c r="G26" s="245"/>
      <c r="H26" s="245"/>
      <c r="I26" s="246"/>
    </row>
    <row r="27" spans="1:15" ht="20.100000000000001" customHeight="1" x14ac:dyDescent="0.2">
      <c r="A27" s="38">
        <v>1</v>
      </c>
      <c r="B27" s="256" t="s">
        <v>207</v>
      </c>
      <c r="C27" s="256"/>
      <c r="D27" s="256"/>
      <c r="E27" s="256"/>
      <c r="F27" s="256"/>
      <c r="G27" s="256"/>
      <c r="H27" s="39" t="s">
        <v>12</v>
      </c>
      <c r="I27" s="38" t="s">
        <v>208</v>
      </c>
    </row>
    <row r="28" spans="1:15" ht="29.25" customHeight="1" x14ac:dyDescent="0.2">
      <c r="A28" s="35" t="s">
        <v>0</v>
      </c>
      <c r="B28" s="220" t="s">
        <v>209</v>
      </c>
      <c r="C28" s="220"/>
      <c r="D28" s="220"/>
      <c r="E28" s="220"/>
      <c r="F28" s="220"/>
      <c r="G28" s="220"/>
      <c r="H28" s="220"/>
      <c r="I28" s="40">
        <v>0</v>
      </c>
    </row>
    <row r="29" spans="1:15" ht="20.100000000000001" customHeight="1" x14ac:dyDescent="0.2">
      <c r="A29" s="35" t="s">
        <v>1</v>
      </c>
      <c r="B29" s="257" t="s">
        <v>181</v>
      </c>
      <c r="C29" s="257"/>
      <c r="D29" s="257"/>
      <c r="E29" s="257"/>
      <c r="F29" s="257"/>
      <c r="G29" s="257"/>
      <c r="H29" s="41">
        <v>0.3</v>
      </c>
      <c r="I29" s="40">
        <f>I28*H29</f>
        <v>0</v>
      </c>
    </row>
    <row r="30" spans="1:15" ht="20.100000000000001" customHeight="1" x14ac:dyDescent="0.2">
      <c r="A30" s="35" t="s">
        <v>10</v>
      </c>
      <c r="B30" s="220" t="s">
        <v>210</v>
      </c>
      <c r="C30" s="220"/>
      <c r="D30" s="220"/>
      <c r="E30" s="220"/>
      <c r="F30" s="220"/>
      <c r="G30" s="220"/>
      <c r="H30" s="220"/>
      <c r="I30" s="40"/>
      <c r="J30" s="42"/>
      <c r="K30" s="43"/>
      <c r="L30" s="44"/>
    </row>
    <row r="31" spans="1:15" ht="20.100000000000001" customHeight="1" x14ac:dyDescent="0.2">
      <c r="A31" s="258" t="s">
        <v>11</v>
      </c>
      <c r="B31" s="258"/>
      <c r="C31" s="258"/>
      <c r="D31" s="258"/>
      <c r="E31" s="258"/>
      <c r="F31" s="258"/>
      <c r="G31" s="258"/>
      <c r="H31" s="258"/>
      <c r="I31" s="45">
        <f>SUM(I28:I30)</f>
        <v>0</v>
      </c>
      <c r="J31" s="42"/>
      <c r="K31" s="43"/>
      <c r="L31" s="44"/>
    </row>
    <row r="32" spans="1:15" ht="20.100000000000001" customHeight="1" x14ac:dyDescent="0.2">
      <c r="A32" s="218" t="s">
        <v>211</v>
      </c>
      <c r="B32" s="218"/>
      <c r="C32" s="218"/>
      <c r="D32" s="218"/>
      <c r="E32" s="218"/>
      <c r="F32" s="218"/>
      <c r="G32" s="218"/>
      <c r="H32" s="218"/>
      <c r="I32" s="218"/>
      <c r="J32" s="42"/>
      <c r="K32" s="43"/>
      <c r="L32" s="44"/>
    </row>
    <row r="33" spans="1:256" ht="20.100000000000001" customHeight="1" x14ac:dyDescent="0.2">
      <c r="A33" s="142">
        <v>2</v>
      </c>
      <c r="B33" s="223" t="s">
        <v>182</v>
      </c>
      <c r="C33" s="223"/>
      <c r="D33" s="223"/>
      <c r="E33" s="223"/>
      <c r="F33" s="223"/>
      <c r="G33" s="223"/>
      <c r="H33" s="223"/>
      <c r="I33" s="143" t="s">
        <v>180</v>
      </c>
      <c r="J33" s="42"/>
      <c r="K33" s="43"/>
      <c r="L33" s="44"/>
    </row>
    <row r="34" spans="1:256" s="144" customFormat="1" ht="25.5" customHeight="1" x14ac:dyDescent="0.2">
      <c r="A34" s="141" t="s">
        <v>0</v>
      </c>
      <c r="B34" s="235" t="s">
        <v>371</v>
      </c>
      <c r="C34" s="235"/>
      <c r="D34" s="235"/>
      <c r="E34" s="235"/>
      <c r="F34" s="235"/>
      <c r="G34" s="235"/>
      <c r="H34" s="235"/>
      <c r="I34" s="49">
        <f>IF(ROUND((21*H35*H36)-(I28*0.06),2)&lt;0,0,ROUND((21*H35*H36)-(I28*0.06),2))*1+(H35*H36*21.726-0.06*I28)*0</f>
        <v>109.2</v>
      </c>
      <c r="J34" s="254"/>
      <c r="K34" s="254"/>
      <c r="L34" s="254"/>
      <c r="M34" s="254"/>
      <c r="N34" s="254"/>
      <c r="O34" s="254"/>
      <c r="P34" s="254"/>
      <c r="Q34" s="254"/>
      <c r="R34" s="254"/>
      <c r="S34" s="254"/>
      <c r="T34" s="254"/>
      <c r="U34" s="254"/>
      <c r="V34" s="254"/>
      <c r="W34" s="254"/>
      <c r="X34" s="254"/>
      <c r="Y34" s="254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  <c r="AM34" s="254"/>
      <c r="AN34" s="254"/>
      <c r="AO34" s="254"/>
      <c r="AP34" s="254"/>
      <c r="AQ34" s="254"/>
      <c r="AR34" s="254"/>
      <c r="AS34" s="254"/>
      <c r="AT34" s="254"/>
      <c r="AU34" s="254"/>
      <c r="AV34" s="254"/>
      <c r="AW34" s="254"/>
      <c r="AX34" s="254"/>
      <c r="AY34" s="254"/>
      <c r="AZ34" s="254"/>
      <c r="BA34" s="254"/>
      <c r="BB34" s="254"/>
      <c r="BC34" s="254"/>
      <c r="BD34" s="254"/>
      <c r="BE34" s="254"/>
      <c r="BF34" s="254"/>
      <c r="BG34" s="254"/>
      <c r="BH34" s="254"/>
      <c r="BI34" s="254"/>
      <c r="BJ34" s="254"/>
      <c r="BK34" s="254"/>
      <c r="BL34" s="254"/>
      <c r="BM34" s="254"/>
      <c r="BN34" s="254"/>
      <c r="BO34" s="254"/>
      <c r="BP34" s="254"/>
      <c r="BQ34" s="254"/>
      <c r="BR34" s="254"/>
      <c r="BS34" s="254"/>
      <c r="BT34" s="254"/>
      <c r="BU34" s="254"/>
      <c r="BV34" s="254"/>
      <c r="BW34" s="254"/>
      <c r="BX34" s="254"/>
      <c r="BY34" s="254"/>
      <c r="BZ34" s="254"/>
      <c r="CA34" s="254"/>
      <c r="CB34" s="254"/>
      <c r="CC34" s="254"/>
      <c r="CD34" s="254"/>
      <c r="CE34" s="254"/>
      <c r="CF34" s="254"/>
      <c r="CG34" s="254"/>
      <c r="CH34" s="254"/>
      <c r="CI34" s="254"/>
      <c r="CJ34" s="254"/>
      <c r="CK34" s="254"/>
      <c r="CL34" s="254"/>
      <c r="CM34" s="254"/>
      <c r="CN34" s="254"/>
      <c r="CO34" s="254"/>
      <c r="CP34" s="254"/>
      <c r="CQ34" s="254"/>
      <c r="CR34" s="254"/>
      <c r="CS34" s="254"/>
      <c r="CT34" s="254"/>
      <c r="CU34" s="254"/>
      <c r="CV34" s="254"/>
      <c r="CW34" s="254"/>
      <c r="CX34" s="254"/>
      <c r="CY34" s="254"/>
      <c r="CZ34" s="254"/>
      <c r="DA34" s="254"/>
      <c r="DB34" s="254"/>
      <c r="DC34" s="254"/>
      <c r="DD34" s="254"/>
      <c r="DE34" s="254"/>
      <c r="DF34" s="254"/>
      <c r="DG34" s="254"/>
      <c r="DH34" s="254"/>
      <c r="DI34" s="254"/>
      <c r="DJ34" s="254"/>
      <c r="DK34" s="254"/>
      <c r="DL34" s="254"/>
      <c r="DM34" s="254"/>
      <c r="DN34" s="254"/>
      <c r="DO34" s="254"/>
      <c r="DP34" s="254"/>
      <c r="DQ34" s="254"/>
      <c r="DR34" s="254"/>
      <c r="DS34" s="254"/>
      <c r="DT34" s="254"/>
      <c r="DU34" s="254"/>
      <c r="DV34" s="254"/>
      <c r="DW34" s="254"/>
      <c r="DX34" s="254"/>
      <c r="DY34" s="254"/>
      <c r="DZ34" s="254"/>
      <c r="EA34" s="254"/>
      <c r="EB34" s="254"/>
      <c r="EC34" s="254"/>
      <c r="ED34" s="254"/>
      <c r="EE34" s="254"/>
      <c r="EF34" s="254"/>
      <c r="EG34" s="254"/>
      <c r="EH34" s="254"/>
      <c r="EI34" s="254"/>
      <c r="EJ34" s="254"/>
      <c r="EK34" s="254"/>
      <c r="EL34" s="254"/>
      <c r="EM34" s="254"/>
      <c r="EN34" s="254"/>
      <c r="EO34" s="254"/>
      <c r="EP34" s="254"/>
      <c r="EQ34" s="254"/>
      <c r="ER34" s="254"/>
      <c r="ES34" s="254"/>
      <c r="ET34" s="254"/>
      <c r="EU34" s="254"/>
      <c r="EV34" s="254"/>
      <c r="EW34" s="254"/>
      <c r="EX34" s="254"/>
      <c r="EY34" s="254"/>
      <c r="EZ34" s="254"/>
      <c r="FA34" s="254"/>
      <c r="FB34" s="254"/>
      <c r="FC34" s="254"/>
      <c r="FD34" s="254"/>
      <c r="FE34" s="254"/>
      <c r="FF34" s="254"/>
      <c r="FG34" s="254"/>
      <c r="FH34" s="254"/>
      <c r="FI34" s="254"/>
      <c r="FJ34" s="254"/>
      <c r="FK34" s="254"/>
      <c r="FL34" s="254"/>
      <c r="FM34" s="254"/>
      <c r="FN34" s="254"/>
      <c r="FO34" s="254"/>
      <c r="FP34" s="254"/>
      <c r="FQ34" s="254"/>
      <c r="FR34" s="254"/>
      <c r="FS34" s="254"/>
      <c r="FT34" s="254"/>
      <c r="FU34" s="254"/>
      <c r="FV34" s="254"/>
      <c r="FW34" s="254"/>
      <c r="FX34" s="254"/>
      <c r="FY34" s="254"/>
      <c r="FZ34" s="254"/>
      <c r="GA34" s="254"/>
      <c r="GB34" s="254"/>
      <c r="GC34" s="254"/>
      <c r="GD34" s="254"/>
      <c r="GE34" s="254"/>
      <c r="GF34" s="254"/>
      <c r="GG34" s="254"/>
      <c r="GH34" s="254"/>
      <c r="GI34" s="254"/>
      <c r="GJ34" s="254"/>
      <c r="GK34" s="254"/>
      <c r="GL34" s="254"/>
      <c r="GM34" s="254"/>
      <c r="GN34" s="254"/>
      <c r="GO34" s="254"/>
      <c r="GP34" s="254"/>
      <c r="GQ34" s="254"/>
      <c r="GR34" s="254"/>
      <c r="GS34" s="254"/>
      <c r="GT34" s="254"/>
      <c r="GU34" s="254"/>
      <c r="GV34" s="254"/>
      <c r="GW34" s="254"/>
      <c r="GX34" s="254"/>
      <c r="GY34" s="254"/>
      <c r="GZ34" s="254"/>
      <c r="HA34" s="254"/>
      <c r="HB34" s="254"/>
      <c r="HC34" s="254"/>
      <c r="HD34" s="254"/>
      <c r="HE34" s="254"/>
      <c r="HF34" s="254"/>
      <c r="HG34" s="254"/>
      <c r="HH34" s="254"/>
      <c r="HI34" s="254"/>
      <c r="HJ34" s="254"/>
      <c r="HK34" s="254"/>
      <c r="HL34" s="254"/>
      <c r="HM34" s="254"/>
      <c r="HN34" s="254"/>
      <c r="HO34" s="254"/>
      <c r="HP34" s="254"/>
      <c r="HQ34" s="254"/>
      <c r="HR34" s="254"/>
      <c r="HS34" s="254"/>
      <c r="HT34" s="254"/>
      <c r="HU34" s="254"/>
      <c r="HV34" s="254"/>
      <c r="HW34" s="254"/>
      <c r="HX34" s="254"/>
      <c r="HY34" s="254"/>
      <c r="HZ34" s="254"/>
      <c r="IA34" s="254"/>
      <c r="IB34" s="254"/>
      <c r="IC34" s="254"/>
      <c r="ID34" s="254"/>
      <c r="IE34" s="254"/>
      <c r="IF34" s="254"/>
      <c r="IG34" s="254"/>
      <c r="IH34" s="254"/>
      <c r="II34" s="254"/>
      <c r="IJ34" s="254"/>
      <c r="IK34" s="254"/>
      <c r="IL34" s="254"/>
      <c r="IM34" s="254"/>
      <c r="IN34" s="254"/>
      <c r="IO34" s="254"/>
      <c r="IP34" s="254"/>
      <c r="IQ34" s="254"/>
      <c r="IR34" s="254"/>
      <c r="IS34" s="254"/>
      <c r="IT34" s="254"/>
      <c r="IU34" s="254"/>
      <c r="IV34" s="254"/>
    </row>
    <row r="35" spans="1:256" ht="23.25" customHeight="1" x14ac:dyDescent="0.2">
      <c r="A35" s="141"/>
      <c r="B35" s="235" t="s">
        <v>212</v>
      </c>
      <c r="C35" s="235"/>
      <c r="D35" s="235"/>
      <c r="E35" s="235"/>
      <c r="F35" s="235"/>
      <c r="G35" s="235"/>
      <c r="H35" s="51">
        <v>2.6</v>
      </c>
      <c r="I35" s="52" t="s">
        <v>213</v>
      </c>
    </row>
    <row r="36" spans="1:256" ht="25.5" customHeight="1" x14ac:dyDescent="0.2">
      <c r="A36" s="141"/>
      <c r="B36" s="220" t="s">
        <v>214</v>
      </c>
      <c r="C36" s="220"/>
      <c r="D36" s="220"/>
      <c r="E36" s="220"/>
      <c r="F36" s="220"/>
      <c r="G36" s="220"/>
      <c r="H36" s="53">
        <v>2</v>
      </c>
      <c r="I36" s="52"/>
    </row>
    <row r="37" spans="1:256" ht="23.25" customHeight="1" x14ac:dyDescent="0.2">
      <c r="A37" s="141" t="s">
        <v>1</v>
      </c>
      <c r="B37" s="255" t="s">
        <v>285</v>
      </c>
      <c r="C37" s="255"/>
      <c r="D37" s="255"/>
      <c r="E37" s="255"/>
      <c r="F37" s="255"/>
      <c r="G37" s="255"/>
      <c r="H37" s="255"/>
      <c r="I37" s="49">
        <v>0</v>
      </c>
    </row>
    <row r="38" spans="1:256" ht="27" customHeight="1" x14ac:dyDescent="0.2">
      <c r="A38" s="141" t="s">
        <v>2</v>
      </c>
      <c r="B38" s="235" t="s">
        <v>215</v>
      </c>
      <c r="C38" s="235"/>
      <c r="D38" s="235"/>
      <c r="E38" s="235"/>
      <c r="F38" s="235"/>
      <c r="G38" s="235"/>
      <c r="H38" s="235"/>
      <c r="I38" s="49"/>
    </row>
    <row r="39" spans="1:256" ht="22.5" customHeight="1" x14ac:dyDescent="0.2">
      <c r="A39" s="141" t="s">
        <v>3</v>
      </c>
      <c r="B39" s="241" t="s">
        <v>216</v>
      </c>
      <c r="C39" s="241"/>
      <c r="D39" s="241"/>
      <c r="E39" s="241"/>
      <c r="F39" s="241"/>
      <c r="G39" s="241"/>
      <c r="H39" s="241"/>
      <c r="I39" s="49"/>
    </row>
    <row r="40" spans="1:256" ht="26.25" customHeight="1" x14ac:dyDescent="0.2">
      <c r="A40" s="141" t="s">
        <v>4</v>
      </c>
      <c r="B40" s="241" t="s">
        <v>286</v>
      </c>
      <c r="C40" s="241"/>
      <c r="D40" s="241"/>
      <c r="E40" s="241"/>
      <c r="F40" s="241"/>
      <c r="G40" s="241"/>
      <c r="H40" s="241"/>
      <c r="I40" s="54">
        <v>0</v>
      </c>
    </row>
    <row r="41" spans="1:256" ht="21" customHeight="1" x14ac:dyDescent="0.2">
      <c r="A41" s="141" t="s">
        <v>5</v>
      </c>
      <c r="B41" s="241" t="s">
        <v>13</v>
      </c>
      <c r="C41" s="241"/>
      <c r="D41" s="241"/>
      <c r="E41" s="241"/>
      <c r="F41" s="241"/>
      <c r="G41" s="241"/>
      <c r="H41" s="241"/>
      <c r="I41" s="49">
        <v>0</v>
      </c>
    </row>
    <row r="42" spans="1:256" ht="20.100000000000001" customHeight="1" x14ac:dyDescent="0.2">
      <c r="A42" s="55"/>
      <c r="B42" s="253" t="s">
        <v>217</v>
      </c>
      <c r="C42" s="253"/>
      <c r="D42" s="253"/>
      <c r="E42" s="253"/>
      <c r="F42" s="253"/>
      <c r="G42" s="253"/>
      <c r="H42" s="253"/>
      <c r="I42" s="56">
        <f>SUM(I34:I41)</f>
        <v>109.2</v>
      </c>
    </row>
    <row r="43" spans="1:256" ht="20.100000000000001" customHeight="1" x14ac:dyDescent="0.2">
      <c r="A43" s="240"/>
      <c r="B43" s="240"/>
      <c r="C43" s="240"/>
      <c r="D43" s="240"/>
      <c r="E43" s="240"/>
      <c r="F43" s="240"/>
      <c r="G43" s="240"/>
      <c r="H43" s="240"/>
      <c r="I43" s="240"/>
    </row>
    <row r="44" spans="1:256" s="57" customFormat="1" ht="27.75" customHeight="1" x14ac:dyDescent="0.2">
      <c r="A44" s="247" t="s">
        <v>218</v>
      </c>
      <c r="B44" s="248"/>
      <c r="C44" s="248"/>
      <c r="D44" s="248"/>
      <c r="E44" s="248"/>
      <c r="F44" s="248"/>
      <c r="G44" s="248"/>
      <c r="H44" s="248"/>
      <c r="I44" s="249"/>
    </row>
    <row r="45" spans="1:256" ht="20.100000000000001" customHeight="1" x14ac:dyDescent="0.2">
      <c r="A45" s="234"/>
      <c r="B45" s="234"/>
      <c r="C45" s="234"/>
      <c r="D45" s="234"/>
      <c r="E45" s="234"/>
      <c r="F45" s="234"/>
      <c r="G45" s="234"/>
      <c r="H45" s="234"/>
      <c r="I45" s="234"/>
    </row>
    <row r="46" spans="1:256" ht="30" customHeight="1" x14ac:dyDescent="0.2">
      <c r="A46" s="229" t="s">
        <v>219</v>
      </c>
      <c r="B46" s="229"/>
      <c r="C46" s="229"/>
      <c r="D46" s="229"/>
      <c r="E46" s="229"/>
      <c r="F46" s="229"/>
      <c r="G46" s="229"/>
      <c r="H46" s="229"/>
      <c r="I46" s="229"/>
    </row>
    <row r="47" spans="1:256" ht="20.100000000000001" customHeight="1" x14ac:dyDescent="0.2">
      <c r="A47" s="142">
        <v>3</v>
      </c>
      <c r="B47" s="223" t="s">
        <v>220</v>
      </c>
      <c r="C47" s="223"/>
      <c r="D47" s="223"/>
      <c r="E47" s="223"/>
      <c r="F47" s="223"/>
      <c r="G47" s="223"/>
      <c r="H47" s="223"/>
      <c r="I47" s="142" t="s">
        <v>180</v>
      </c>
    </row>
    <row r="48" spans="1:256" ht="20.100000000000001" customHeight="1" x14ac:dyDescent="0.2">
      <c r="A48" s="141" t="s">
        <v>0</v>
      </c>
      <c r="B48" s="220" t="s">
        <v>17</v>
      </c>
      <c r="C48" s="220"/>
      <c r="D48" s="220"/>
      <c r="E48" s="220"/>
      <c r="F48" s="220"/>
      <c r="G48" s="220"/>
      <c r="H48" s="220"/>
      <c r="I48" s="58">
        <f>Uniforme!F9</f>
        <v>0</v>
      </c>
    </row>
    <row r="49" spans="1:9" ht="25.5" customHeight="1" x14ac:dyDescent="0.2">
      <c r="A49" s="141" t="s">
        <v>1</v>
      </c>
      <c r="B49" s="250" t="s">
        <v>347</v>
      </c>
      <c r="C49" s="251"/>
      <c r="D49" s="251"/>
      <c r="E49" s="251"/>
      <c r="F49" s="251"/>
      <c r="G49" s="251"/>
      <c r="H49" s="252"/>
      <c r="I49" s="59">
        <f>Materiais!C5</f>
        <v>1428.57</v>
      </c>
    </row>
    <row r="50" spans="1:9" ht="20.100000000000001" customHeight="1" x14ac:dyDescent="0.2">
      <c r="A50" s="141" t="s">
        <v>2</v>
      </c>
      <c r="B50" s="241" t="s">
        <v>221</v>
      </c>
      <c r="C50" s="242"/>
      <c r="D50" s="242"/>
      <c r="E50" s="242"/>
      <c r="F50" s="242"/>
      <c r="G50" s="242"/>
      <c r="H50" s="243"/>
      <c r="I50" s="59"/>
    </row>
    <row r="51" spans="1:9" ht="20.100000000000001" customHeight="1" x14ac:dyDescent="0.2">
      <c r="A51" s="141" t="s">
        <v>3</v>
      </c>
      <c r="B51" s="209" t="s">
        <v>222</v>
      </c>
      <c r="C51" s="209"/>
      <c r="D51" s="209"/>
      <c r="E51" s="209"/>
      <c r="F51" s="209"/>
      <c r="G51" s="209"/>
      <c r="H51" s="209"/>
      <c r="I51" s="59"/>
    </row>
    <row r="52" spans="1:9" ht="20.100000000000001" customHeight="1" x14ac:dyDescent="0.2">
      <c r="A52" s="203" t="s">
        <v>223</v>
      </c>
      <c r="B52" s="203"/>
      <c r="C52" s="203"/>
      <c r="D52" s="203"/>
      <c r="E52" s="203"/>
      <c r="F52" s="203"/>
      <c r="G52" s="203"/>
      <c r="H52" s="203"/>
      <c r="I52" s="60">
        <f>ROUND(SUM(I48:I51),2)</f>
        <v>1428.57</v>
      </c>
    </row>
    <row r="53" spans="1:9" ht="20.100000000000001" customHeight="1" x14ac:dyDescent="0.2">
      <c r="A53" s="240"/>
      <c r="B53" s="240"/>
      <c r="C53" s="240"/>
      <c r="D53" s="240"/>
      <c r="E53" s="240"/>
      <c r="F53" s="240"/>
      <c r="G53" s="240"/>
      <c r="H53" s="240"/>
      <c r="I53" s="240"/>
    </row>
    <row r="54" spans="1:9" ht="20.100000000000001" customHeight="1" x14ac:dyDescent="0.2">
      <c r="A54" s="221" t="s">
        <v>224</v>
      </c>
      <c r="B54" s="221"/>
      <c r="C54" s="221"/>
      <c r="D54" s="221"/>
      <c r="E54" s="221"/>
      <c r="F54" s="221"/>
      <c r="G54" s="221"/>
      <c r="H54" s="221"/>
      <c r="I54" s="221"/>
    </row>
    <row r="55" spans="1:9" ht="19.5" customHeight="1" x14ac:dyDescent="0.2">
      <c r="A55" s="61"/>
      <c r="B55" s="62"/>
      <c r="C55" s="62"/>
      <c r="D55" s="62"/>
      <c r="E55" s="62"/>
      <c r="F55" s="62"/>
      <c r="G55" s="62"/>
      <c r="H55" s="62"/>
      <c r="I55" s="63"/>
    </row>
    <row r="56" spans="1:9" ht="37.5" customHeight="1" x14ac:dyDescent="0.2">
      <c r="A56" s="244" t="s">
        <v>225</v>
      </c>
      <c r="B56" s="245"/>
      <c r="C56" s="245"/>
      <c r="D56" s="245"/>
      <c r="E56" s="245"/>
      <c r="F56" s="245"/>
      <c r="G56" s="245"/>
      <c r="H56" s="245"/>
      <c r="I56" s="246"/>
    </row>
    <row r="57" spans="1:9" ht="28.5" customHeight="1" x14ac:dyDescent="0.2">
      <c r="A57" s="64" t="s">
        <v>18</v>
      </c>
      <c r="B57" s="223" t="s">
        <v>226</v>
      </c>
      <c r="C57" s="223"/>
      <c r="D57" s="223"/>
      <c r="E57" s="223"/>
      <c r="F57" s="223"/>
      <c r="G57" s="223"/>
      <c r="H57" s="143" t="s">
        <v>12</v>
      </c>
      <c r="I57" s="143" t="s">
        <v>180</v>
      </c>
    </row>
    <row r="58" spans="1:9" ht="20.100000000000001" customHeight="1" x14ac:dyDescent="0.2">
      <c r="A58" s="65" t="s">
        <v>0</v>
      </c>
      <c r="B58" s="199" t="s">
        <v>8</v>
      </c>
      <c r="C58" s="199"/>
      <c r="D58" s="199"/>
      <c r="E58" s="199"/>
      <c r="F58" s="199"/>
      <c r="G58" s="199"/>
      <c r="H58" s="66">
        <v>0.2</v>
      </c>
      <c r="I58" s="67">
        <f t="shared" ref="I58:I65" si="0">ROUND($I$31*H58,2)</f>
        <v>0</v>
      </c>
    </row>
    <row r="59" spans="1:9" ht="20.100000000000001" customHeight="1" x14ac:dyDescent="0.2">
      <c r="A59" s="65" t="s">
        <v>1</v>
      </c>
      <c r="B59" s="199" t="s">
        <v>227</v>
      </c>
      <c r="C59" s="199"/>
      <c r="D59" s="199"/>
      <c r="E59" s="199"/>
      <c r="F59" s="199"/>
      <c r="G59" s="199"/>
      <c r="H59" s="66">
        <v>1.4999999999999999E-2</v>
      </c>
      <c r="I59" s="67">
        <f t="shared" si="0"/>
        <v>0</v>
      </c>
    </row>
    <row r="60" spans="1:9" ht="21.75" customHeight="1" x14ac:dyDescent="0.2">
      <c r="A60" s="65" t="s">
        <v>2</v>
      </c>
      <c r="B60" s="199" t="s">
        <v>228</v>
      </c>
      <c r="C60" s="199"/>
      <c r="D60" s="199"/>
      <c r="E60" s="199"/>
      <c r="F60" s="199"/>
      <c r="G60" s="199"/>
      <c r="H60" s="66">
        <v>0.01</v>
      </c>
      <c r="I60" s="67">
        <f t="shared" si="0"/>
        <v>0</v>
      </c>
    </row>
    <row r="61" spans="1:9" ht="20.100000000000001" customHeight="1" x14ac:dyDescent="0.2">
      <c r="A61" s="65" t="s">
        <v>3</v>
      </c>
      <c r="B61" s="199" t="s">
        <v>183</v>
      </c>
      <c r="C61" s="199"/>
      <c r="D61" s="199"/>
      <c r="E61" s="199"/>
      <c r="F61" s="199"/>
      <c r="G61" s="199"/>
      <c r="H61" s="66">
        <v>2E-3</v>
      </c>
      <c r="I61" s="67">
        <f t="shared" si="0"/>
        <v>0</v>
      </c>
    </row>
    <row r="62" spans="1:9" ht="20.100000000000001" customHeight="1" x14ac:dyDescent="0.2">
      <c r="A62" s="65" t="s">
        <v>4</v>
      </c>
      <c r="B62" s="220" t="s">
        <v>229</v>
      </c>
      <c r="C62" s="220"/>
      <c r="D62" s="220"/>
      <c r="E62" s="220"/>
      <c r="F62" s="220"/>
      <c r="G62" s="220"/>
      <c r="H62" s="66">
        <v>2.5000000000000001E-2</v>
      </c>
      <c r="I62" s="67">
        <f t="shared" si="0"/>
        <v>0</v>
      </c>
    </row>
    <row r="63" spans="1:9" ht="20.100000000000001" customHeight="1" x14ac:dyDescent="0.2">
      <c r="A63" s="65" t="s">
        <v>5</v>
      </c>
      <c r="B63" s="220" t="s">
        <v>9</v>
      </c>
      <c r="C63" s="220"/>
      <c r="D63" s="220"/>
      <c r="E63" s="220"/>
      <c r="F63" s="220"/>
      <c r="G63" s="220"/>
      <c r="H63" s="66">
        <v>0.08</v>
      </c>
      <c r="I63" s="67">
        <f t="shared" si="0"/>
        <v>0</v>
      </c>
    </row>
    <row r="64" spans="1:9" ht="26.25" customHeight="1" x14ac:dyDescent="0.2">
      <c r="A64" s="65" t="s">
        <v>6</v>
      </c>
      <c r="B64" s="235" t="s">
        <v>368</v>
      </c>
      <c r="C64" s="196"/>
      <c r="D64" s="196"/>
      <c r="E64" s="196"/>
      <c r="F64" s="196"/>
      <c r="G64" s="236"/>
      <c r="H64" s="68">
        <v>0.03</v>
      </c>
      <c r="I64" s="67">
        <f t="shared" si="0"/>
        <v>0</v>
      </c>
    </row>
    <row r="65" spans="1:9" ht="20.100000000000001" customHeight="1" x14ac:dyDescent="0.2">
      <c r="A65" s="65" t="s">
        <v>10</v>
      </c>
      <c r="B65" s="220" t="s">
        <v>184</v>
      </c>
      <c r="C65" s="220"/>
      <c r="D65" s="220"/>
      <c r="E65" s="220"/>
      <c r="F65" s="220"/>
      <c r="G65" s="220"/>
      <c r="H65" s="66">
        <v>6.0000000000000001E-3</v>
      </c>
      <c r="I65" s="67">
        <f t="shared" si="0"/>
        <v>0</v>
      </c>
    </row>
    <row r="66" spans="1:9" ht="20.100000000000001" customHeight="1" x14ac:dyDescent="0.2">
      <c r="A66" s="203" t="s">
        <v>60</v>
      </c>
      <c r="B66" s="203"/>
      <c r="C66" s="203"/>
      <c r="D66" s="203"/>
      <c r="E66" s="203"/>
      <c r="F66" s="203"/>
      <c r="G66" s="203"/>
      <c r="H66" s="69">
        <f>SUM(H58:H65)</f>
        <v>0.36799999999999999</v>
      </c>
      <c r="I66" s="56">
        <f>SUM(I58:I65)</f>
        <v>0</v>
      </c>
    </row>
    <row r="67" spans="1:9" ht="20.100000000000001" customHeight="1" x14ac:dyDescent="0.2">
      <c r="A67" s="70"/>
      <c r="B67" s="71"/>
      <c r="C67" s="71"/>
      <c r="D67" s="71"/>
      <c r="E67" s="71"/>
      <c r="F67" s="71"/>
      <c r="G67" s="71"/>
      <c r="H67" s="72"/>
      <c r="I67" s="73"/>
    </row>
    <row r="68" spans="1:9" ht="48" customHeight="1" x14ac:dyDescent="0.2">
      <c r="A68" s="237" t="s">
        <v>230</v>
      </c>
      <c r="B68" s="238"/>
      <c r="C68" s="238"/>
      <c r="D68" s="238"/>
      <c r="E68" s="238"/>
      <c r="F68" s="238"/>
      <c r="G68" s="238"/>
      <c r="H68" s="238"/>
      <c r="I68" s="239"/>
    </row>
    <row r="69" spans="1:9" ht="19.5" customHeight="1" x14ac:dyDescent="0.2">
      <c r="A69" s="240"/>
      <c r="B69" s="240"/>
      <c r="C69" s="240"/>
      <c r="D69" s="240"/>
      <c r="E69" s="240"/>
      <c r="F69" s="240"/>
      <c r="G69" s="240"/>
      <c r="H69" s="240"/>
      <c r="I69" s="240"/>
    </row>
    <row r="70" spans="1:9" ht="20.100000000000001" customHeight="1" x14ac:dyDescent="0.2">
      <c r="A70" s="229" t="s">
        <v>231</v>
      </c>
      <c r="B70" s="229"/>
      <c r="C70" s="229"/>
      <c r="D70" s="229"/>
      <c r="E70" s="229"/>
      <c r="F70" s="229"/>
      <c r="G70" s="229"/>
      <c r="H70" s="229"/>
      <c r="I70" s="229"/>
    </row>
    <row r="71" spans="1:9" ht="20.100000000000001" customHeight="1" x14ac:dyDescent="0.2">
      <c r="A71" s="142" t="s">
        <v>19</v>
      </c>
      <c r="B71" s="223" t="s">
        <v>232</v>
      </c>
      <c r="C71" s="223"/>
      <c r="D71" s="223"/>
      <c r="E71" s="223"/>
      <c r="F71" s="223"/>
      <c r="G71" s="223"/>
      <c r="H71" s="74" t="s">
        <v>12</v>
      </c>
      <c r="I71" s="142" t="s">
        <v>180</v>
      </c>
    </row>
    <row r="72" spans="1:9" ht="46.5" customHeight="1" x14ac:dyDescent="0.2">
      <c r="A72" s="141" t="s">
        <v>0</v>
      </c>
      <c r="B72" s="199" t="s">
        <v>233</v>
      </c>
      <c r="C72" s="199"/>
      <c r="D72" s="199"/>
      <c r="E72" s="199"/>
      <c r="F72" s="199"/>
      <c r="G72" s="199"/>
      <c r="H72" s="75">
        <v>8.3330000000000001E-2</v>
      </c>
      <c r="I72" s="67">
        <f>ROUND($I$31*H72,2)</f>
        <v>0</v>
      </c>
    </row>
    <row r="73" spans="1:9" ht="20.100000000000001" customHeight="1" x14ac:dyDescent="0.2">
      <c r="A73" s="203" t="s">
        <v>14</v>
      </c>
      <c r="B73" s="203"/>
      <c r="C73" s="203"/>
      <c r="D73" s="203"/>
      <c r="E73" s="203"/>
      <c r="F73" s="203"/>
      <c r="G73" s="203"/>
      <c r="H73" s="76">
        <f>H72</f>
        <v>8.3330000000000001E-2</v>
      </c>
      <c r="I73" s="140">
        <f>SUM(I72:I72)</f>
        <v>0</v>
      </c>
    </row>
    <row r="74" spans="1:9" ht="20.100000000000001" customHeight="1" x14ac:dyDescent="0.2">
      <c r="A74" s="141" t="s">
        <v>2</v>
      </c>
      <c r="B74" s="199" t="s">
        <v>234</v>
      </c>
      <c r="C74" s="199"/>
      <c r="D74" s="199"/>
      <c r="E74" s="199"/>
      <c r="F74" s="199"/>
      <c r="G74" s="199"/>
      <c r="H74" s="78">
        <f>H66*H73</f>
        <v>3.0669999999999999E-2</v>
      </c>
      <c r="I74" s="79">
        <f>ROUND(H66*I73,2)</f>
        <v>0</v>
      </c>
    </row>
    <row r="75" spans="1:9" ht="20.100000000000001" customHeight="1" x14ac:dyDescent="0.2">
      <c r="A75" s="203" t="s">
        <v>60</v>
      </c>
      <c r="B75" s="203"/>
      <c r="C75" s="203"/>
      <c r="D75" s="203"/>
      <c r="E75" s="203"/>
      <c r="F75" s="203"/>
      <c r="G75" s="203"/>
      <c r="H75" s="80">
        <f>H73+H74</f>
        <v>0.114</v>
      </c>
      <c r="I75" s="140">
        <f>SUM(I73:I74)</f>
        <v>0</v>
      </c>
    </row>
    <row r="76" spans="1:9" ht="20.100000000000001" customHeight="1" x14ac:dyDescent="0.2">
      <c r="A76" s="234"/>
      <c r="B76" s="234"/>
      <c r="C76" s="234"/>
      <c r="D76" s="234"/>
      <c r="E76" s="234"/>
      <c r="F76" s="234"/>
      <c r="G76" s="234"/>
      <c r="H76" s="234"/>
      <c r="I76" s="234"/>
    </row>
    <row r="77" spans="1:9" ht="26.25" customHeight="1" x14ac:dyDescent="0.2">
      <c r="A77" s="229" t="s">
        <v>185</v>
      </c>
      <c r="B77" s="229"/>
      <c r="C77" s="229"/>
      <c r="D77" s="229"/>
      <c r="E77" s="229"/>
      <c r="F77" s="229"/>
      <c r="G77" s="229"/>
      <c r="H77" s="229"/>
      <c r="I77" s="229"/>
    </row>
    <row r="78" spans="1:9" ht="20.100000000000001" customHeight="1" x14ac:dyDescent="0.2">
      <c r="A78" s="142" t="s">
        <v>20</v>
      </c>
      <c r="B78" s="219" t="s">
        <v>186</v>
      </c>
      <c r="C78" s="219"/>
      <c r="D78" s="219"/>
      <c r="E78" s="219"/>
      <c r="F78" s="219"/>
      <c r="G78" s="219"/>
      <c r="H78" s="219"/>
      <c r="I78" s="142" t="s">
        <v>180</v>
      </c>
    </row>
    <row r="79" spans="1:9" ht="24.75" customHeight="1" x14ac:dyDescent="0.2">
      <c r="A79" s="141" t="s">
        <v>0</v>
      </c>
      <c r="B79" s="220" t="s">
        <v>339</v>
      </c>
      <c r="C79" s="220"/>
      <c r="D79" s="220"/>
      <c r="E79" s="220"/>
      <c r="F79" s="220"/>
      <c r="G79" s="220"/>
      <c r="H79" s="82">
        <v>7.3999999999999999E-4</v>
      </c>
      <c r="I79" s="67">
        <f>ROUND($I$31*H79,2)</f>
        <v>0</v>
      </c>
    </row>
    <row r="80" spans="1:9" s="81" customFormat="1" ht="20.100000000000001" customHeight="1" x14ac:dyDescent="0.2">
      <c r="A80" s="141" t="s">
        <v>1</v>
      </c>
      <c r="B80" s="220" t="s">
        <v>235</v>
      </c>
      <c r="C80" s="220"/>
      <c r="D80" s="220"/>
      <c r="E80" s="220"/>
      <c r="F80" s="220"/>
      <c r="G80" s="220"/>
      <c r="H80" s="82">
        <f>H66*H79</f>
        <v>2.7E-4</v>
      </c>
      <c r="I80" s="67">
        <f>ROUND(H66*I79,2)</f>
        <v>0</v>
      </c>
    </row>
    <row r="81" spans="1:9" s="81" customFormat="1" ht="26.25" customHeight="1" x14ac:dyDescent="0.2">
      <c r="A81" s="203" t="s">
        <v>60</v>
      </c>
      <c r="B81" s="203"/>
      <c r="C81" s="203"/>
      <c r="D81" s="203"/>
      <c r="E81" s="203"/>
      <c r="F81" s="203"/>
      <c r="G81" s="203"/>
      <c r="H81" s="76">
        <f>H79+H80</f>
        <v>1.01E-3</v>
      </c>
      <c r="I81" s="56">
        <f>SUM(I79:I80)</f>
        <v>0</v>
      </c>
    </row>
    <row r="82" spans="1:9" s="81" customFormat="1" ht="20.100000000000001" customHeight="1" x14ac:dyDescent="0.2">
      <c r="A82" s="233"/>
      <c r="B82" s="233"/>
      <c r="C82" s="233"/>
      <c r="D82" s="233"/>
      <c r="E82" s="233"/>
      <c r="F82" s="233"/>
      <c r="G82" s="233"/>
      <c r="H82" s="233"/>
      <c r="I82" s="233"/>
    </row>
    <row r="83" spans="1:9" s="81" customFormat="1" ht="20.100000000000001" customHeight="1" x14ac:dyDescent="0.2">
      <c r="A83" s="232" t="s">
        <v>236</v>
      </c>
      <c r="B83" s="232"/>
      <c r="C83" s="232"/>
      <c r="D83" s="232"/>
      <c r="E83" s="232"/>
      <c r="F83" s="232"/>
      <c r="G83" s="232"/>
      <c r="H83" s="232"/>
      <c r="I83" s="232"/>
    </row>
    <row r="84" spans="1:9" s="81" customFormat="1" ht="16.5" customHeight="1" x14ac:dyDescent="0.2">
      <c r="A84" s="218" t="s">
        <v>237</v>
      </c>
      <c r="B84" s="218"/>
      <c r="C84" s="218"/>
      <c r="D84" s="218"/>
      <c r="E84" s="218"/>
      <c r="F84" s="218"/>
      <c r="G84" s="218"/>
      <c r="H84" s="218"/>
      <c r="I84" s="218"/>
    </row>
    <row r="85" spans="1:9" s="81" customFormat="1" ht="27" customHeight="1" x14ac:dyDescent="0.2">
      <c r="A85" s="142" t="s">
        <v>21</v>
      </c>
      <c r="B85" s="219" t="s">
        <v>187</v>
      </c>
      <c r="C85" s="219"/>
      <c r="D85" s="219"/>
      <c r="E85" s="219"/>
      <c r="F85" s="219"/>
      <c r="G85" s="219"/>
      <c r="H85" s="219"/>
      <c r="I85" s="142" t="s">
        <v>180</v>
      </c>
    </row>
    <row r="86" spans="1:9" ht="20.100000000000001" customHeight="1" x14ac:dyDescent="0.2">
      <c r="A86" s="141" t="s">
        <v>0</v>
      </c>
      <c r="B86" s="221" t="s">
        <v>345</v>
      </c>
      <c r="C86" s="221"/>
      <c r="D86" s="221"/>
      <c r="E86" s="221"/>
      <c r="F86" s="221"/>
      <c r="G86" s="221"/>
      <c r="H86" s="83">
        <v>0</v>
      </c>
      <c r="I86" s="67">
        <f>ROUND($I$31*H86,2)</f>
        <v>0</v>
      </c>
    </row>
    <row r="87" spans="1:9" ht="20.100000000000001" customHeight="1" x14ac:dyDescent="0.2">
      <c r="A87" s="141" t="s">
        <v>1</v>
      </c>
      <c r="B87" s="221" t="s">
        <v>238</v>
      </c>
      <c r="C87" s="221"/>
      <c r="D87" s="221"/>
      <c r="E87" s="221"/>
      <c r="F87" s="221"/>
      <c r="G87" s="221"/>
      <c r="H87" s="83">
        <f>H63*H86</f>
        <v>0</v>
      </c>
      <c r="I87" s="67">
        <f>ROUND($H$63*I86,2)</f>
        <v>0</v>
      </c>
    </row>
    <row r="88" spans="1:9" ht="20.100000000000001" customHeight="1" x14ac:dyDescent="0.25">
      <c r="A88" s="141" t="s">
        <v>2</v>
      </c>
      <c r="B88" s="199" t="s">
        <v>239</v>
      </c>
      <c r="C88" s="199"/>
      <c r="D88" s="199"/>
      <c r="E88" s="199"/>
      <c r="F88" s="199"/>
      <c r="G88" s="199"/>
      <c r="H88" s="84">
        <v>2E-3</v>
      </c>
      <c r="I88" s="67">
        <f>ROUND($I$31*H88,2)</f>
        <v>0</v>
      </c>
    </row>
    <row r="89" spans="1:9" ht="20.100000000000001" customHeight="1" x14ac:dyDescent="0.2">
      <c r="A89" s="141" t="s">
        <v>3</v>
      </c>
      <c r="B89" s="214" t="s">
        <v>343</v>
      </c>
      <c r="C89" s="230"/>
      <c r="D89" s="230"/>
      <c r="E89" s="230"/>
      <c r="F89" s="230"/>
      <c r="G89" s="231"/>
      <c r="H89" s="83">
        <v>1.9400000000000001E-2</v>
      </c>
      <c r="I89" s="67">
        <f>ROUND($I$31*H89,2)</f>
        <v>0</v>
      </c>
    </row>
    <row r="90" spans="1:9" ht="27" customHeight="1" x14ac:dyDescent="0.2">
      <c r="A90" s="141" t="s">
        <v>4</v>
      </c>
      <c r="B90" s="221" t="s">
        <v>240</v>
      </c>
      <c r="C90" s="221"/>
      <c r="D90" s="221"/>
      <c r="E90" s="221"/>
      <c r="F90" s="221"/>
      <c r="G90" s="221"/>
      <c r="H90" s="83">
        <f>H66*H89</f>
        <v>7.1399999999999996E-3</v>
      </c>
      <c r="I90" s="67">
        <f>ROUND($H$66*I89,2)</f>
        <v>0</v>
      </c>
    </row>
    <row r="91" spans="1:9" ht="27" customHeight="1" x14ac:dyDescent="0.2">
      <c r="A91" s="141" t="s">
        <v>5</v>
      </c>
      <c r="B91" s="214" t="s">
        <v>344</v>
      </c>
      <c r="C91" s="230"/>
      <c r="D91" s="230"/>
      <c r="E91" s="230"/>
      <c r="F91" s="230"/>
      <c r="G91" s="231"/>
      <c r="H91" s="85">
        <v>0.04</v>
      </c>
      <c r="I91" s="67">
        <f>ROUND($I$31*H91,2)</f>
        <v>0</v>
      </c>
    </row>
    <row r="92" spans="1:9" ht="20.100000000000001" customHeight="1" x14ac:dyDescent="0.2">
      <c r="A92" s="203" t="s">
        <v>60</v>
      </c>
      <c r="B92" s="203"/>
      <c r="C92" s="203"/>
      <c r="D92" s="203"/>
      <c r="E92" s="203"/>
      <c r="F92" s="203"/>
      <c r="G92" s="203"/>
      <c r="H92" s="86">
        <f>SUM(H86:H91)</f>
        <v>6.8540000000000004E-2</v>
      </c>
      <c r="I92" s="56">
        <f>SUM(I86:I91)</f>
        <v>0</v>
      </c>
    </row>
    <row r="93" spans="1:9" ht="30" customHeight="1" x14ac:dyDescent="0.2">
      <c r="A93" s="232"/>
      <c r="B93" s="232"/>
      <c r="C93" s="232"/>
      <c r="D93" s="232"/>
      <c r="E93" s="232"/>
      <c r="F93" s="232"/>
      <c r="G93" s="232"/>
      <c r="H93" s="232"/>
      <c r="I93" s="232"/>
    </row>
    <row r="94" spans="1:9" ht="58.5" customHeight="1" x14ac:dyDescent="0.2">
      <c r="A94" s="227" t="s">
        <v>346</v>
      </c>
      <c r="B94" s="228"/>
      <c r="C94" s="228"/>
      <c r="D94" s="228"/>
      <c r="E94" s="228"/>
      <c r="F94" s="228"/>
      <c r="G94" s="228"/>
      <c r="H94" s="228"/>
      <c r="I94" s="228"/>
    </row>
    <row r="95" spans="1:9" ht="21.75" customHeight="1" x14ac:dyDescent="0.2">
      <c r="A95" s="229" t="s">
        <v>241</v>
      </c>
      <c r="B95" s="229"/>
      <c r="C95" s="229"/>
      <c r="D95" s="229"/>
      <c r="E95" s="229"/>
      <c r="F95" s="229"/>
      <c r="G95" s="229"/>
      <c r="H95" s="229"/>
      <c r="I95" s="229"/>
    </row>
    <row r="96" spans="1:9" ht="20.25" customHeight="1" x14ac:dyDescent="0.25">
      <c r="A96" s="87" t="s">
        <v>22</v>
      </c>
      <c r="B96" s="219" t="s">
        <v>242</v>
      </c>
      <c r="C96" s="219"/>
      <c r="D96" s="219"/>
      <c r="E96" s="219"/>
      <c r="F96" s="219"/>
      <c r="G96" s="219"/>
      <c r="H96" s="219"/>
      <c r="I96" s="87" t="s">
        <v>180</v>
      </c>
    </row>
    <row r="97" spans="1:9" ht="20.100000000000001" customHeight="1" x14ac:dyDescent="0.25">
      <c r="A97" s="88" t="s">
        <v>0</v>
      </c>
      <c r="B97" s="199" t="s">
        <v>243</v>
      </c>
      <c r="C97" s="199"/>
      <c r="D97" s="199"/>
      <c r="E97" s="199"/>
      <c r="F97" s="199"/>
      <c r="G97" s="199"/>
      <c r="H97" s="75">
        <v>0.121</v>
      </c>
      <c r="I97" s="67">
        <f t="shared" ref="I97:I102" si="1">ROUND($I$31*H97,2)</f>
        <v>0</v>
      </c>
    </row>
    <row r="98" spans="1:9" ht="20.100000000000001" customHeight="1" x14ac:dyDescent="0.25">
      <c r="A98" s="88" t="s">
        <v>1</v>
      </c>
      <c r="B98" s="221" t="s">
        <v>340</v>
      </c>
      <c r="C98" s="221"/>
      <c r="D98" s="221"/>
      <c r="E98" s="221"/>
      <c r="F98" s="221"/>
      <c r="G98" s="221"/>
      <c r="H98" s="83">
        <v>1.389E-2</v>
      </c>
      <c r="I98" s="67">
        <f t="shared" si="1"/>
        <v>0</v>
      </c>
    </row>
    <row r="99" spans="1:9" ht="22.5" customHeight="1" x14ac:dyDescent="0.25">
      <c r="A99" s="88" t="s">
        <v>2</v>
      </c>
      <c r="B99" s="221" t="s">
        <v>341</v>
      </c>
      <c r="C99" s="221"/>
      <c r="D99" s="221"/>
      <c r="E99" s="221"/>
      <c r="F99" s="221"/>
      <c r="G99" s="221"/>
      <c r="H99" s="83">
        <v>2.0000000000000001E-4</v>
      </c>
      <c r="I99" s="67">
        <f t="shared" si="1"/>
        <v>0</v>
      </c>
    </row>
    <row r="100" spans="1:9" ht="20.100000000000001" customHeight="1" x14ac:dyDescent="0.25">
      <c r="A100" s="88" t="s">
        <v>3</v>
      </c>
      <c r="B100" s="221" t="s">
        <v>342</v>
      </c>
      <c r="C100" s="221"/>
      <c r="D100" s="221"/>
      <c r="E100" s="221"/>
      <c r="F100" s="221"/>
      <c r="G100" s="221"/>
      <c r="H100" s="89">
        <v>8.2199999999999999E-3</v>
      </c>
      <c r="I100" s="67">
        <f t="shared" si="1"/>
        <v>0</v>
      </c>
    </row>
    <row r="101" spans="1:9" ht="20.100000000000001" customHeight="1" x14ac:dyDescent="0.25">
      <c r="A101" s="88" t="s">
        <v>4</v>
      </c>
      <c r="B101" s="224" t="s">
        <v>244</v>
      </c>
      <c r="C101" s="225"/>
      <c r="D101" s="225"/>
      <c r="E101" s="225"/>
      <c r="F101" s="225"/>
      <c r="G101" s="226"/>
      <c r="H101" s="83">
        <v>2.9999999999999997E-4</v>
      </c>
      <c r="I101" s="67">
        <f t="shared" si="1"/>
        <v>0</v>
      </c>
    </row>
    <row r="102" spans="1:9" ht="20.100000000000001" customHeight="1" x14ac:dyDescent="0.25">
      <c r="A102" s="88" t="s">
        <v>5</v>
      </c>
      <c r="B102" s="221" t="s">
        <v>13</v>
      </c>
      <c r="C102" s="221"/>
      <c r="D102" s="221"/>
      <c r="E102" s="221"/>
      <c r="F102" s="221"/>
      <c r="G102" s="221"/>
      <c r="H102" s="83">
        <v>0</v>
      </c>
      <c r="I102" s="67">
        <f t="shared" si="1"/>
        <v>0</v>
      </c>
    </row>
    <row r="103" spans="1:9" ht="20.100000000000001" customHeight="1" x14ac:dyDescent="0.25">
      <c r="A103" s="203" t="s">
        <v>14</v>
      </c>
      <c r="B103" s="203"/>
      <c r="C103" s="203"/>
      <c r="D103" s="203"/>
      <c r="E103" s="203"/>
      <c r="F103" s="203"/>
      <c r="G103" s="203"/>
      <c r="H103" s="86">
        <f>SUM(H97:H102)</f>
        <v>0.14360999999999999</v>
      </c>
      <c r="I103" s="90">
        <f>SUM(I97:I102)</f>
        <v>0</v>
      </c>
    </row>
    <row r="104" spans="1:9" ht="20.100000000000001" customHeight="1" x14ac:dyDescent="0.25">
      <c r="A104" s="91" t="s">
        <v>6</v>
      </c>
      <c r="B104" s="209" t="s">
        <v>188</v>
      </c>
      <c r="C104" s="209"/>
      <c r="D104" s="209"/>
      <c r="E104" s="209"/>
      <c r="F104" s="209"/>
      <c r="G104" s="209"/>
      <c r="H104" s="92">
        <f>H66*H103</f>
        <v>5.2850000000000001E-2</v>
      </c>
      <c r="I104" s="93">
        <f>ROUND(H66*I103,2)</f>
        <v>0</v>
      </c>
    </row>
    <row r="105" spans="1:9" ht="20.100000000000001" customHeight="1" x14ac:dyDescent="0.2">
      <c r="A105" s="203" t="s">
        <v>60</v>
      </c>
      <c r="B105" s="203"/>
      <c r="C105" s="203"/>
      <c r="D105" s="203"/>
      <c r="E105" s="203"/>
      <c r="F105" s="203"/>
      <c r="G105" s="203"/>
      <c r="H105" s="86">
        <f>H103+H104</f>
        <v>0.19646</v>
      </c>
      <c r="I105" s="56">
        <f>SUM(I103:I104)</f>
        <v>0</v>
      </c>
    </row>
    <row r="106" spans="1:9" ht="20.100000000000001" customHeight="1" x14ac:dyDescent="0.2">
      <c r="A106" s="221" t="s">
        <v>245</v>
      </c>
      <c r="B106" s="221"/>
      <c r="C106" s="221"/>
      <c r="D106" s="221"/>
      <c r="E106" s="221"/>
      <c r="F106" s="221"/>
      <c r="G106" s="221"/>
      <c r="H106" s="221"/>
      <c r="I106" s="221"/>
    </row>
    <row r="107" spans="1:9" ht="20.100000000000001" customHeight="1" x14ac:dyDescent="0.2">
      <c r="A107" s="221" t="s">
        <v>246</v>
      </c>
      <c r="B107" s="221"/>
      <c r="C107" s="221"/>
      <c r="D107" s="221"/>
      <c r="E107" s="221"/>
      <c r="F107" s="221"/>
      <c r="G107" s="221"/>
      <c r="H107" s="221"/>
      <c r="I107" s="221"/>
    </row>
    <row r="108" spans="1:9" ht="20.100000000000001" customHeight="1" x14ac:dyDescent="0.2">
      <c r="A108" s="221" t="s">
        <v>247</v>
      </c>
      <c r="B108" s="221"/>
      <c r="C108" s="221"/>
      <c r="D108" s="221"/>
      <c r="E108" s="221"/>
      <c r="F108" s="221"/>
      <c r="G108" s="221"/>
      <c r="H108" s="221"/>
      <c r="I108" s="221"/>
    </row>
    <row r="109" spans="1:9" s="81" customFormat="1" ht="31.5" customHeight="1" x14ac:dyDescent="0.2">
      <c r="A109" s="222" t="s">
        <v>248</v>
      </c>
      <c r="B109" s="222"/>
      <c r="C109" s="222"/>
      <c r="D109" s="222"/>
      <c r="E109" s="222"/>
      <c r="F109" s="222"/>
      <c r="G109" s="222"/>
      <c r="H109" s="222"/>
      <c r="I109" s="222"/>
    </row>
    <row r="110" spans="1:9" s="81" customFormat="1" ht="19.5" customHeight="1" x14ac:dyDescent="0.2">
      <c r="A110" s="218" t="s">
        <v>249</v>
      </c>
      <c r="B110" s="218"/>
      <c r="C110" s="218"/>
      <c r="D110" s="218"/>
      <c r="E110" s="218"/>
      <c r="F110" s="218"/>
      <c r="G110" s="218"/>
      <c r="H110" s="218"/>
      <c r="I110" s="218"/>
    </row>
    <row r="111" spans="1:9" s="81" customFormat="1" ht="30.75" customHeight="1" x14ac:dyDescent="0.2">
      <c r="A111" s="142">
        <v>4</v>
      </c>
      <c r="B111" s="223" t="s">
        <v>189</v>
      </c>
      <c r="C111" s="223"/>
      <c r="D111" s="223"/>
      <c r="E111" s="223"/>
      <c r="F111" s="223"/>
      <c r="G111" s="223"/>
      <c r="H111" s="223"/>
      <c r="I111" s="142" t="s">
        <v>180</v>
      </c>
    </row>
    <row r="112" spans="1:9" s="81" customFormat="1" ht="20.100000000000001" customHeight="1" x14ac:dyDescent="0.2">
      <c r="A112" s="141" t="s">
        <v>18</v>
      </c>
      <c r="B112" s="220" t="s">
        <v>250</v>
      </c>
      <c r="C112" s="220"/>
      <c r="D112" s="220"/>
      <c r="E112" s="220"/>
      <c r="F112" s="220"/>
      <c r="G112" s="220"/>
      <c r="H112" s="94">
        <f>H66</f>
        <v>0.36799999999999999</v>
      </c>
      <c r="I112" s="49">
        <f>I66</f>
        <v>0</v>
      </c>
    </row>
    <row r="113" spans="1:9" s="81" customFormat="1" ht="20.100000000000001" customHeight="1" x14ac:dyDescent="0.2">
      <c r="A113" s="141" t="s">
        <v>19</v>
      </c>
      <c r="B113" s="220" t="s">
        <v>251</v>
      </c>
      <c r="C113" s="220"/>
      <c r="D113" s="220"/>
      <c r="E113" s="220"/>
      <c r="F113" s="220"/>
      <c r="G113" s="220"/>
      <c r="H113" s="94">
        <f>H75</f>
        <v>0.114</v>
      </c>
      <c r="I113" s="49">
        <f>I75</f>
        <v>0</v>
      </c>
    </row>
    <row r="114" spans="1:9" s="81" customFormat="1" ht="30.75" customHeight="1" x14ac:dyDescent="0.2">
      <c r="A114" s="141" t="s">
        <v>20</v>
      </c>
      <c r="B114" s="220" t="s">
        <v>252</v>
      </c>
      <c r="C114" s="220"/>
      <c r="D114" s="220"/>
      <c r="E114" s="220"/>
      <c r="F114" s="220"/>
      <c r="G114" s="220"/>
      <c r="H114" s="94">
        <f>H81</f>
        <v>1.01E-3</v>
      </c>
      <c r="I114" s="49">
        <f>I81</f>
        <v>0</v>
      </c>
    </row>
    <row r="115" spans="1:9" s="81" customFormat="1" ht="20.100000000000001" customHeight="1" x14ac:dyDescent="0.2">
      <c r="A115" s="141" t="s">
        <v>21</v>
      </c>
      <c r="B115" s="220" t="s">
        <v>253</v>
      </c>
      <c r="C115" s="220"/>
      <c r="D115" s="220"/>
      <c r="E115" s="220"/>
      <c r="F115" s="220"/>
      <c r="G115" s="220"/>
      <c r="H115" s="94">
        <f>H92</f>
        <v>6.8540000000000004E-2</v>
      </c>
      <c r="I115" s="49">
        <f>I92</f>
        <v>0</v>
      </c>
    </row>
    <row r="116" spans="1:9" s="81" customFormat="1" ht="20.100000000000001" customHeight="1" x14ac:dyDescent="0.2">
      <c r="A116" s="141" t="s">
        <v>22</v>
      </c>
      <c r="B116" s="220" t="s">
        <v>254</v>
      </c>
      <c r="C116" s="220"/>
      <c r="D116" s="220"/>
      <c r="E116" s="220"/>
      <c r="F116" s="220"/>
      <c r="G116" s="220"/>
      <c r="H116" s="94">
        <f>H105</f>
        <v>0.19646</v>
      </c>
      <c r="I116" s="49">
        <f>I105</f>
        <v>0</v>
      </c>
    </row>
    <row r="117" spans="1:9" s="81" customFormat="1" ht="20.100000000000001" customHeight="1" x14ac:dyDescent="0.2">
      <c r="A117" s="141" t="s">
        <v>23</v>
      </c>
      <c r="B117" s="220" t="s">
        <v>13</v>
      </c>
      <c r="C117" s="220"/>
      <c r="D117" s="220"/>
      <c r="E117" s="220"/>
      <c r="F117" s="220"/>
      <c r="G117" s="220"/>
      <c r="H117" s="94">
        <v>0</v>
      </c>
      <c r="I117" s="49">
        <v>0</v>
      </c>
    </row>
    <row r="118" spans="1:9" s="81" customFormat="1" ht="20.100000000000001" customHeight="1" x14ac:dyDescent="0.2">
      <c r="A118" s="203" t="s">
        <v>60</v>
      </c>
      <c r="B118" s="203"/>
      <c r="C118" s="203"/>
      <c r="D118" s="203"/>
      <c r="E118" s="203"/>
      <c r="F118" s="203"/>
      <c r="G118" s="203"/>
      <c r="H118" s="76">
        <f>SUM(H112:H117)</f>
        <v>0.74800999999999995</v>
      </c>
      <c r="I118" s="56">
        <f>SUM(I112:I117)</f>
        <v>0</v>
      </c>
    </row>
    <row r="119" spans="1:9" s="81" customFormat="1" ht="20.100000000000001" customHeight="1" x14ac:dyDescent="0.2">
      <c r="A119" s="218" t="s">
        <v>255</v>
      </c>
      <c r="B119" s="218"/>
      <c r="C119" s="218"/>
      <c r="D119" s="218"/>
      <c r="E119" s="218"/>
      <c r="F119" s="218"/>
      <c r="G119" s="218"/>
      <c r="H119" s="218"/>
      <c r="I119" s="218"/>
    </row>
    <row r="120" spans="1:9" ht="20.100000000000001" customHeight="1" x14ac:dyDescent="0.2">
      <c r="A120" s="142">
        <v>5</v>
      </c>
      <c r="B120" s="219" t="s">
        <v>256</v>
      </c>
      <c r="C120" s="219"/>
      <c r="D120" s="219"/>
      <c r="E120" s="219"/>
      <c r="F120" s="219"/>
      <c r="G120" s="219"/>
      <c r="H120" s="142" t="s">
        <v>12</v>
      </c>
      <c r="I120" s="95" t="s">
        <v>180</v>
      </c>
    </row>
    <row r="121" spans="1:9" ht="40.5" customHeight="1" x14ac:dyDescent="0.2">
      <c r="A121" s="215" t="s">
        <v>257</v>
      </c>
      <c r="B121" s="216"/>
      <c r="C121" s="216"/>
      <c r="D121" s="216"/>
      <c r="E121" s="216"/>
      <c r="F121" s="216"/>
      <c r="G121" s="216"/>
      <c r="H121" s="217"/>
      <c r="I121" s="96">
        <f>SUM(I31+I42+I52+I118)</f>
        <v>1537.77</v>
      </c>
    </row>
    <row r="122" spans="1:9" ht="20.100000000000001" customHeight="1" x14ac:dyDescent="0.2">
      <c r="A122" s="141" t="s">
        <v>0</v>
      </c>
      <c r="B122" s="209" t="s">
        <v>190</v>
      </c>
      <c r="C122" s="209"/>
      <c r="D122" s="209"/>
      <c r="E122" s="209"/>
      <c r="F122" s="209"/>
      <c r="G122" s="209"/>
      <c r="H122" s="97">
        <v>0</v>
      </c>
      <c r="I122" s="67">
        <f>ROUND(H122*I121,2)</f>
        <v>0</v>
      </c>
    </row>
    <row r="123" spans="1:9" ht="42.75" customHeight="1" x14ac:dyDescent="0.2">
      <c r="A123" s="215" t="s">
        <v>258</v>
      </c>
      <c r="B123" s="216"/>
      <c r="C123" s="216"/>
      <c r="D123" s="216"/>
      <c r="E123" s="216"/>
      <c r="F123" s="216"/>
      <c r="G123" s="216"/>
      <c r="H123" s="217"/>
      <c r="I123" s="96">
        <f>SUM(I31+I42+I52+I118+I122)</f>
        <v>1537.77</v>
      </c>
    </row>
    <row r="124" spans="1:9" ht="20.100000000000001" customHeight="1" x14ac:dyDescent="0.2">
      <c r="A124" s="141" t="s">
        <v>1</v>
      </c>
      <c r="B124" s="209" t="s">
        <v>191</v>
      </c>
      <c r="C124" s="209"/>
      <c r="D124" s="209"/>
      <c r="E124" s="209"/>
      <c r="F124" s="209"/>
      <c r="G124" s="209"/>
      <c r="H124" s="97">
        <v>0</v>
      </c>
      <c r="I124" s="67">
        <f>ROUND(H124*I123,2)</f>
        <v>0</v>
      </c>
    </row>
    <row r="125" spans="1:9" ht="43.5" customHeight="1" x14ac:dyDescent="0.2">
      <c r="A125" s="215" t="s">
        <v>301</v>
      </c>
      <c r="B125" s="216"/>
      <c r="C125" s="216"/>
      <c r="D125" s="216"/>
      <c r="E125" s="216"/>
      <c r="F125" s="216"/>
      <c r="G125" s="216"/>
      <c r="H125" s="217"/>
      <c r="I125" s="96">
        <f>SUM(I31+I42+I52+I118+I122+I124)</f>
        <v>1537.77</v>
      </c>
    </row>
    <row r="126" spans="1:9" ht="27.75" customHeight="1" x14ac:dyDescent="0.2">
      <c r="A126" s="210" t="s">
        <v>2</v>
      </c>
      <c r="B126" s="209" t="s">
        <v>98</v>
      </c>
      <c r="C126" s="209"/>
      <c r="D126" s="209"/>
      <c r="E126" s="209"/>
      <c r="F126" s="209"/>
      <c r="G126" s="209"/>
      <c r="H126" s="145">
        <f>+(100-8.65)/100</f>
        <v>0.91349999999999998</v>
      </c>
      <c r="I126" s="152">
        <f>I125/H126</f>
        <v>1683.38</v>
      </c>
    </row>
    <row r="127" spans="1:9" ht="41.25" customHeight="1" x14ac:dyDescent="0.2">
      <c r="A127" s="211"/>
      <c r="B127" s="209" t="s">
        <v>259</v>
      </c>
      <c r="C127" s="209"/>
      <c r="D127" s="209"/>
      <c r="E127" s="209"/>
      <c r="F127" s="209"/>
      <c r="G127" s="209"/>
      <c r="H127" s="97" t="s">
        <v>213</v>
      </c>
      <c r="I127" s="98" t="s">
        <v>213</v>
      </c>
    </row>
    <row r="128" spans="1:9" ht="23.25" customHeight="1" x14ac:dyDescent="0.2">
      <c r="A128" s="211"/>
      <c r="B128" s="213" t="s">
        <v>260</v>
      </c>
      <c r="C128" s="213"/>
      <c r="D128" s="213"/>
      <c r="E128" s="213"/>
      <c r="F128" s="213"/>
      <c r="G128" s="213"/>
      <c r="H128" s="99">
        <v>0</v>
      </c>
      <c r="I128" s="67">
        <f>I126*H128</f>
        <v>0</v>
      </c>
    </row>
    <row r="129" spans="1:11" ht="20.100000000000001" customHeight="1" x14ac:dyDescent="0.2">
      <c r="A129" s="211"/>
      <c r="B129" s="213" t="s">
        <v>261</v>
      </c>
      <c r="C129" s="213"/>
      <c r="D129" s="213"/>
      <c r="E129" s="213"/>
      <c r="F129" s="213"/>
      <c r="G129" s="213"/>
      <c r="H129" s="99">
        <v>0</v>
      </c>
      <c r="I129" s="67">
        <f>I126*H129</f>
        <v>0</v>
      </c>
    </row>
    <row r="130" spans="1:11" ht="27.75" customHeight="1" x14ac:dyDescent="0.2">
      <c r="A130" s="211"/>
      <c r="B130" s="214" t="s">
        <v>262</v>
      </c>
      <c r="C130" s="214"/>
      <c r="D130" s="214"/>
      <c r="E130" s="214"/>
      <c r="F130" s="214"/>
      <c r="G130" s="214"/>
      <c r="H130" s="99" t="s">
        <v>213</v>
      </c>
      <c r="I130" s="98" t="s">
        <v>213</v>
      </c>
    </row>
    <row r="131" spans="1:11" ht="20.100000000000001" customHeight="1" x14ac:dyDescent="0.2">
      <c r="A131" s="211"/>
      <c r="B131" s="214" t="s">
        <v>263</v>
      </c>
      <c r="C131" s="214"/>
      <c r="D131" s="214"/>
      <c r="E131" s="214"/>
      <c r="F131" s="214"/>
      <c r="G131" s="214"/>
      <c r="H131" s="99" t="s">
        <v>213</v>
      </c>
      <c r="I131" s="98" t="s">
        <v>213</v>
      </c>
    </row>
    <row r="132" spans="1:11" ht="20.100000000000001" customHeight="1" x14ac:dyDescent="0.2">
      <c r="A132" s="212"/>
      <c r="B132" s="213" t="s">
        <v>264</v>
      </c>
      <c r="C132" s="213"/>
      <c r="D132" s="213"/>
      <c r="E132" s="213"/>
      <c r="F132" s="213"/>
      <c r="G132" s="213"/>
      <c r="H132" s="99">
        <v>0</v>
      </c>
      <c r="I132" s="67">
        <f>I126*H132</f>
        <v>0</v>
      </c>
    </row>
    <row r="133" spans="1:11" ht="20.100000000000001" customHeight="1" x14ac:dyDescent="0.2">
      <c r="A133" s="203" t="s">
        <v>265</v>
      </c>
      <c r="B133" s="203"/>
      <c r="C133" s="203"/>
      <c r="D133" s="203"/>
      <c r="E133" s="203"/>
      <c r="F133" s="203"/>
      <c r="G133" s="203"/>
      <c r="H133" s="203"/>
      <c r="I133" s="56">
        <f>SUM(I122+I124+I128+I129+I132)</f>
        <v>0</v>
      </c>
    </row>
    <row r="134" spans="1:11" ht="20.100000000000001" customHeight="1" x14ac:dyDescent="0.2">
      <c r="A134" s="200"/>
      <c r="B134" s="200"/>
      <c r="C134" s="200"/>
      <c r="D134" s="200"/>
      <c r="E134" s="200"/>
      <c r="F134" s="200"/>
      <c r="G134" s="200"/>
      <c r="H134" s="200"/>
      <c r="I134" s="200"/>
    </row>
    <row r="135" spans="1:11" ht="20.100000000000001" customHeight="1" x14ac:dyDescent="0.2">
      <c r="A135" s="204" t="s">
        <v>266</v>
      </c>
      <c r="B135" s="204"/>
      <c r="C135" s="204"/>
      <c r="D135" s="204"/>
      <c r="E135" s="204"/>
      <c r="F135" s="204"/>
      <c r="G135" s="204"/>
      <c r="H135" s="100">
        <f>SUM(H128:H132)</f>
        <v>0</v>
      </c>
      <c r="I135" s="101">
        <f>I132+I129+I128</f>
        <v>0</v>
      </c>
    </row>
    <row r="136" spans="1:11" ht="20.100000000000001" customHeight="1" x14ac:dyDescent="0.2">
      <c r="A136" s="205" t="s">
        <v>267</v>
      </c>
      <c r="B136" s="205"/>
      <c r="C136" s="206" t="s">
        <v>268</v>
      </c>
      <c r="D136" s="206"/>
      <c r="E136" s="206"/>
      <c r="F136" s="206"/>
      <c r="G136" s="206"/>
      <c r="H136" s="206"/>
      <c r="I136" s="206"/>
    </row>
    <row r="137" spans="1:11" ht="20.100000000000001" customHeight="1" x14ac:dyDescent="0.2">
      <c r="A137" s="205"/>
      <c r="B137" s="205"/>
      <c r="C137" s="207" t="s">
        <v>269</v>
      </c>
      <c r="D137" s="207"/>
      <c r="E137" s="207"/>
      <c r="F137" s="207"/>
      <c r="G137" s="207"/>
      <c r="H137" s="207"/>
      <c r="I137" s="207"/>
    </row>
    <row r="138" spans="1:11" ht="20.100000000000001" customHeight="1" x14ac:dyDescent="0.2">
      <c r="A138" s="205"/>
      <c r="B138" s="205"/>
      <c r="C138" s="208" t="s">
        <v>270</v>
      </c>
      <c r="D138" s="208"/>
      <c r="E138" s="208"/>
      <c r="F138" s="208"/>
      <c r="G138" s="208"/>
      <c r="H138" s="208"/>
      <c r="I138" s="208"/>
    </row>
    <row r="139" spans="1:11" ht="16.5" customHeight="1" x14ac:dyDescent="0.2">
      <c r="A139" s="198"/>
      <c r="B139" s="198"/>
      <c r="C139" s="198"/>
      <c r="D139" s="198"/>
      <c r="E139" s="198"/>
      <c r="F139" s="198"/>
      <c r="G139" s="198"/>
      <c r="H139" s="198"/>
      <c r="I139" s="198"/>
    </row>
    <row r="140" spans="1:11" ht="30" customHeight="1" x14ac:dyDescent="0.2">
      <c r="A140" s="199" t="s">
        <v>271</v>
      </c>
      <c r="B140" s="199"/>
      <c r="C140" s="199"/>
      <c r="D140" s="199"/>
      <c r="E140" s="199"/>
      <c r="F140" s="199"/>
      <c r="G140" s="199"/>
      <c r="H140" s="199"/>
      <c r="I140" s="199"/>
      <c r="K140" s="102"/>
    </row>
    <row r="141" spans="1:11" ht="20.100000000000001" customHeight="1" x14ac:dyDescent="0.2">
      <c r="A141" s="200"/>
      <c r="B141" s="200"/>
      <c r="C141" s="200"/>
      <c r="D141" s="200"/>
      <c r="E141" s="200"/>
      <c r="F141" s="200"/>
      <c r="G141" s="200"/>
      <c r="H141" s="200"/>
      <c r="I141" s="200"/>
    </row>
    <row r="142" spans="1:11" ht="45" customHeight="1" x14ac:dyDescent="0.2">
      <c r="A142" s="201" t="s">
        <v>272</v>
      </c>
      <c r="B142" s="201"/>
      <c r="C142" s="201"/>
      <c r="D142" s="201"/>
      <c r="E142" s="201"/>
      <c r="F142" s="201"/>
      <c r="G142" s="201"/>
      <c r="H142" s="201"/>
      <c r="I142" s="201"/>
    </row>
    <row r="143" spans="1:11" ht="20.100000000000001" customHeight="1" x14ac:dyDescent="0.2">
      <c r="A143" s="202" t="s">
        <v>273</v>
      </c>
      <c r="B143" s="202"/>
      <c r="C143" s="202"/>
      <c r="D143" s="202"/>
      <c r="E143" s="202"/>
      <c r="F143" s="202"/>
      <c r="G143" s="202"/>
      <c r="H143" s="202"/>
      <c r="I143" s="143" t="s">
        <v>180</v>
      </c>
    </row>
    <row r="144" spans="1:11" s="81" customFormat="1" ht="20.100000000000001" customHeight="1" x14ac:dyDescent="0.2">
      <c r="A144" s="139" t="s">
        <v>0</v>
      </c>
      <c r="B144" s="196" t="s">
        <v>192</v>
      </c>
      <c r="C144" s="196"/>
      <c r="D144" s="196"/>
      <c r="E144" s="196"/>
      <c r="F144" s="196"/>
      <c r="G144" s="196"/>
      <c r="H144" s="196"/>
      <c r="I144" s="54">
        <f>I31</f>
        <v>0</v>
      </c>
    </row>
    <row r="145" spans="1:14" ht="28.5" customHeight="1" x14ac:dyDescent="0.2">
      <c r="A145" s="139" t="s">
        <v>1</v>
      </c>
      <c r="B145" s="196" t="s">
        <v>193</v>
      </c>
      <c r="C145" s="196"/>
      <c r="D145" s="196"/>
      <c r="E145" s="196"/>
      <c r="F145" s="196"/>
      <c r="G145" s="196"/>
      <c r="H145" s="196"/>
      <c r="I145" s="54">
        <f>I42</f>
        <v>109.2</v>
      </c>
    </row>
    <row r="146" spans="1:14" ht="20.100000000000001" customHeight="1" x14ac:dyDescent="0.2">
      <c r="A146" s="139" t="s">
        <v>2</v>
      </c>
      <c r="B146" s="196" t="s">
        <v>274</v>
      </c>
      <c r="C146" s="196"/>
      <c r="D146" s="196"/>
      <c r="E146" s="196"/>
      <c r="F146" s="196"/>
      <c r="G146" s="196"/>
      <c r="H146" s="196"/>
      <c r="I146" s="54">
        <f>I52</f>
        <v>1428.57</v>
      </c>
    </row>
    <row r="147" spans="1:14" ht="20.100000000000001" customHeight="1" x14ac:dyDescent="0.2">
      <c r="A147" s="139" t="s">
        <v>3</v>
      </c>
      <c r="B147" s="196" t="s">
        <v>189</v>
      </c>
      <c r="C147" s="196"/>
      <c r="D147" s="196"/>
      <c r="E147" s="196"/>
      <c r="F147" s="196"/>
      <c r="G147" s="196"/>
      <c r="H147" s="196"/>
      <c r="I147" s="54">
        <f>I118</f>
        <v>0</v>
      </c>
    </row>
    <row r="148" spans="1:14" ht="20.100000000000001" customHeight="1" x14ac:dyDescent="0.2">
      <c r="A148" s="197" t="s">
        <v>275</v>
      </c>
      <c r="B148" s="197"/>
      <c r="C148" s="197"/>
      <c r="D148" s="197"/>
      <c r="E148" s="197"/>
      <c r="F148" s="197"/>
      <c r="G148" s="197"/>
      <c r="H148" s="197"/>
      <c r="I148" s="104">
        <f>SUM(I144:I147)</f>
        <v>1537.77</v>
      </c>
    </row>
    <row r="149" spans="1:14" ht="20.100000000000001" customHeight="1" x14ac:dyDescent="0.2">
      <c r="A149" s="105" t="s">
        <v>4</v>
      </c>
      <c r="B149" s="196" t="s">
        <v>276</v>
      </c>
      <c r="C149" s="196"/>
      <c r="D149" s="196"/>
      <c r="E149" s="196"/>
      <c r="F149" s="196"/>
      <c r="G149" s="196"/>
      <c r="H149" s="196"/>
      <c r="I149" s="54">
        <f>I133</f>
        <v>0</v>
      </c>
    </row>
    <row r="150" spans="1:14" ht="20.100000000000001" customHeight="1" x14ac:dyDescent="0.2">
      <c r="A150" s="197" t="s">
        <v>277</v>
      </c>
      <c r="B150" s="197"/>
      <c r="C150" s="197"/>
      <c r="D150" s="197"/>
      <c r="E150" s="197"/>
      <c r="F150" s="197"/>
      <c r="G150" s="197"/>
      <c r="H150" s="197"/>
      <c r="I150" s="104">
        <f>SUM(I148:I149)</f>
        <v>1537.77</v>
      </c>
    </row>
    <row r="151" spans="1:14" ht="20.100000000000001" customHeight="1" x14ac:dyDescent="0.25">
      <c r="A151" s="106"/>
      <c r="B151" s="106"/>
      <c r="C151" s="106"/>
      <c r="D151" s="106"/>
      <c r="E151" s="106"/>
      <c r="F151" s="106"/>
      <c r="G151" s="106"/>
      <c r="H151" s="107"/>
      <c r="I151" s="108"/>
    </row>
    <row r="152" spans="1:14" ht="20.100000000000001" customHeight="1" x14ac:dyDescent="0.2">
      <c r="J152" s="110"/>
      <c r="K152" s="110"/>
      <c r="L152" s="110"/>
      <c r="M152" s="110"/>
      <c r="N152" s="109"/>
    </row>
    <row r="153" spans="1:14" ht="20.100000000000001" customHeight="1" x14ac:dyDescent="0.2">
      <c r="J153" s="110"/>
      <c r="K153" s="110"/>
      <c r="L153" s="110"/>
      <c r="M153" s="110"/>
      <c r="N153" s="109"/>
    </row>
    <row r="154" spans="1:14" ht="20.100000000000001" customHeight="1" x14ac:dyDescent="0.2">
      <c r="K154" s="110"/>
      <c r="L154" s="110"/>
      <c r="M154" s="110"/>
      <c r="N154" s="109"/>
    </row>
    <row r="155" spans="1:14" ht="20.100000000000001" customHeight="1" x14ac:dyDescent="0.2">
      <c r="K155" s="110"/>
      <c r="L155" s="110"/>
      <c r="M155" s="110"/>
      <c r="N155" s="109"/>
    </row>
    <row r="156" spans="1:14" ht="20.100000000000001" customHeight="1" x14ac:dyDescent="0.2">
      <c r="K156" s="110"/>
      <c r="L156" s="110"/>
      <c r="M156" s="110"/>
      <c r="N156" s="109"/>
    </row>
    <row r="157" spans="1:14" ht="12" x14ac:dyDescent="0.2"/>
    <row r="158" spans="1:14" ht="12" x14ac:dyDescent="0.2"/>
    <row r="159" spans="1:14" ht="12" x14ac:dyDescent="0.2"/>
    <row r="160" spans="1:14" ht="12" x14ac:dyDescent="0.2"/>
  </sheetData>
  <mergeCells count="195">
    <mergeCell ref="A1:I1"/>
    <mergeCell ref="A2:I2"/>
    <mergeCell ref="A3:I3"/>
    <mergeCell ref="A4:E4"/>
    <mergeCell ref="F4:I4"/>
    <mergeCell ref="A5:E5"/>
    <mergeCell ref="F5:I5"/>
    <mergeCell ref="A121:H121"/>
    <mergeCell ref="A123:H123"/>
    <mergeCell ref="B10:G10"/>
    <mergeCell ref="H10:I10"/>
    <mergeCell ref="B11:G11"/>
    <mergeCell ref="H11:I11"/>
    <mergeCell ref="A12:I12"/>
    <mergeCell ref="A13:E13"/>
    <mergeCell ref="F13:G13"/>
    <mergeCell ref="H13:I13"/>
    <mergeCell ref="A6:I6"/>
    <mergeCell ref="A7:I7"/>
    <mergeCell ref="B8:G8"/>
    <mergeCell ref="H8:I8"/>
    <mergeCell ref="B9:G9"/>
    <mergeCell ref="H9:I9"/>
    <mergeCell ref="A18:I18"/>
    <mergeCell ref="B19:G19"/>
    <mergeCell ref="H19:I19"/>
    <mergeCell ref="B20:G20"/>
    <mergeCell ref="H20:I20"/>
    <mergeCell ref="B21:G21"/>
    <mergeCell ref="H21:I21"/>
    <mergeCell ref="A14:E14"/>
    <mergeCell ref="F14:G14"/>
    <mergeCell ref="H14:I14"/>
    <mergeCell ref="A15:I15"/>
    <mergeCell ref="A16:I16"/>
    <mergeCell ref="A17:I17"/>
    <mergeCell ref="B27:G27"/>
    <mergeCell ref="B28:H28"/>
    <mergeCell ref="B29:G29"/>
    <mergeCell ref="B30:H30"/>
    <mergeCell ref="A31:H31"/>
    <mergeCell ref="A32:I32"/>
    <mergeCell ref="B22:G22"/>
    <mergeCell ref="H22:I22"/>
    <mergeCell ref="A23:I23"/>
    <mergeCell ref="A24:I24"/>
    <mergeCell ref="A25:I25"/>
    <mergeCell ref="A26:I26"/>
    <mergeCell ref="AO34:AV34"/>
    <mergeCell ref="AW34:BD34"/>
    <mergeCell ref="BE34:BL34"/>
    <mergeCell ref="BM34:BT34"/>
    <mergeCell ref="BU34:CB34"/>
    <mergeCell ref="CC34:CJ34"/>
    <mergeCell ref="B33:H33"/>
    <mergeCell ref="B34:H34"/>
    <mergeCell ref="J34:P34"/>
    <mergeCell ref="Q34:X34"/>
    <mergeCell ref="Y34:AF34"/>
    <mergeCell ref="AG34:AN34"/>
    <mergeCell ref="HY34:IF34"/>
    <mergeCell ref="IG34:IN34"/>
    <mergeCell ref="IO34:IV34"/>
    <mergeCell ref="B35:G35"/>
    <mergeCell ref="B36:G36"/>
    <mergeCell ref="B37:H37"/>
    <mergeCell ref="GC34:GJ34"/>
    <mergeCell ref="GK34:GR34"/>
    <mergeCell ref="GS34:GZ34"/>
    <mergeCell ref="HA34:HH34"/>
    <mergeCell ref="HI34:HP34"/>
    <mergeCell ref="HQ34:HX34"/>
    <mergeCell ref="EG34:EN34"/>
    <mergeCell ref="EO34:EV34"/>
    <mergeCell ref="EW34:FD34"/>
    <mergeCell ref="FE34:FL34"/>
    <mergeCell ref="FM34:FT34"/>
    <mergeCell ref="FU34:GB34"/>
    <mergeCell ref="CK34:CR34"/>
    <mergeCell ref="CS34:CZ34"/>
    <mergeCell ref="DA34:DH34"/>
    <mergeCell ref="DI34:DP34"/>
    <mergeCell ref="DQ34:DX34"/>
    <mergeCell ref="DY34:EF34"/>
    <mergeCell ref="A44:I44"/>
    <mergeCell ref="A45:I45"/>
    <mergeCell ref="A46:I46"/>
    <mergeCell ref="B47:H47"/>
    <mergeCell ref="B48:H48"/>
    <mergeCell ref="B49:H49"/>
    <mergeCell ref="B38:H38"/>
    <mergeCell ref="B39:H39"/>
    <mergeCell ref="B40:H40"/>
    <mergeCell ref="B41:H41"/>
    <mergeCell ref="B42:H42"/>
    <mergeCell ref="A43:I43"/>
    <mergeCell ref="B57:G57"/>
    <mergeCell ref="B58:G58"/>
    <mergeCell ref="B59:G59"/>
    <mergeCell ref="B60:G60"/>
    <mergeCell ref="B61:G61"/>
    <mergeCell ref="B62:G62"/>
    <mergeCell ref="B50:H50"/>
    <mergeCell ref="B51:H51"/>
    <mergeCell ref="A52:H52"/>
    <mergeCell ref="A53:I53"/>
    <mergeCell ref="A54:I54"/>
    <mergeCell ref="A56:I56"/>
    <mergeCell ref="A70:I70"/>
    <mergeCell ref="B71:G71"/>
    <mergeCell ref="B72:G72"/>
    <mergeCell ref="A73:G73"/>
    <mergeCell ref="B74:G74"/>
    <mergeCell ref="A75:G75"/>
    <mergeCell ref="B63:G63"/>
    <mergeCell ref="B64:G64"/>
    <mergeCell ref="B65:G65"/>
    <mergeCell ref="A66:G66"/>
    <mergeCell ref="A68:I68"/>
    <mergeCell ref="A69:I69"/>
    <mergeCell ref="A82:I82"/>
    <mergeCell ref="A83:I83"/>
    <mergeCell ref="A84:I84"/>
    <mergeCell ref="B85:H85"/>
    <mergeCell ref="B86:G86"/>
    <mergeCell ref="B87:G87"/>
    <mergeCell ref="A76:I76"/>
    <mergeCell ref="A77:I77"/>
    <mergeCell ref="B78:H78"/>
    <mergeCell ref="B79:G79"/>
    <mergeCell ref="B80:G80"/>
    <mergeCell ref="A81:G81"/>
    <mergeCell ref="A94:I94"/>
    <mergeCell ref="A95:I95"/>
    <mergeCell ref="B96:H96"/>
    <mergeCell ref="B97:G97"/>
    <mergeCell ref="B98:G98"/>
    <mergeCell ref="B99:G99"/>
    <mergeCell ref="B88:G88"/>
    <mergeCell ref="B89:G89"/>
    <mergeCell ref="B90:G90"/>
    <mergeCell ref="B91:G91"/>
    <mergeCell ref="A92:G92"/>
    <mergeCell ref="A93:I93"/>
    <mergeCell ref="A106:I106"/>
    <mergeCell ref="A107:I107"/>
    <mergeCell ref="A108:I108"/>
    <mergeCell ref="A109:I109"/>
    <mergeCell ref="A110:I110"/>
    <mergeCell ref="B111:H111"/>
    <mergeCell ref="B100:G100"/>
    <mergeCell ref="B101:G101"/>
    <mergeCell ref="B102:G102"/>
    <mergeCell ref="A103:G103"/>
    <mergeCell ref="B104:G104"/>
    <mergeCell ref="A105:G105"/>
    <mergeCell ref="A118:G118"/>
    <mergeCell ref="A119:I119"/>
    <mergeCell ref="B120:G120"/>
    <mergeCell ref="B122:G122"/>
    <mergeCell ref="B112:G112"/>
    <mergeCell ref="B113:G113"/>
    <mergeCell ref="B114:G114"/>
    <mergeCell ref="B115:G115"/>
    <mergeCell ref="B116:G116"/>
    <mergeCell ref="B117:G117"/>
    <mergeCell ref="A133:H133"/>
    <mergeCell ref="A134:I134"/>
    <mergeCell ref="A135:G135"/>
    <mergeCell ref="A136:B138"/>
    <mergeCell ref="C136:I136"/>
    <mergeCell ref="C137:I137"/>
    <mergeCell ref="C138:I138"/>
    <mergeCell ref="B124:G124"/>
    <mergeCell ref="A126:A132"/>
    <mergeCell ref="B126:G126"/>
    <mergeCell ref="B127:G127"/>
    <mergeCell ref="B128:G128"/>
    <mergeCell ref="B129:G129"/>
    <mergeCell ref="B130:G130"/>
    <mergeCell ref="B131:G131"/>
    <mergeCell ref="B132:G132"/>
    <mergeCell ref="A125:H125"/>
    <mergeCell ref="B145:H145"/>
    <mergeCell ref="B146:H146"/>
    <mergeCell ref="B147:H147"/>
    <mergeCell ref="A148:H148"/>
    <mergeCell ref="B149:H149"/>
    <mergeCell ref="A150:H150"/>
    <mergeCell ref="A139:I139"/>
    <mergeCell ref="A140:I140"/>
    <mergeCell ref="A141:I141"/>
    <mergeCell ref="A142:I142"/>
    <mergeCell ref="A143:H143"/>
    <mergeCell ref="B144:H144"/>
  </mergeCells>
  <printOptions horizontalCentered="1"/>
  <pageMargins left="0.78740157480314965" right="0.78740157480314965" top="0.61" bottom="0.51" header="0.51181102362204722" footer="0.51181102362204722"/>
  <pageSetup paperSize="9" scale="53" orientation="portrait" r:id="rId1"/>
  <headerFooter alignWithMargins="0"/>
  <rowBreaks count="2" manualBreakCount="2">
    <brk id="65" max="9" man="1"/>
    <brk id="11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60"/>
  <sheetViews>
    <sheetView showGridLines="0" view="pageBreakPreview" topLeftCell="A118" zoomScaleSheetLayoutView="100" workbookViewId="0">
      <selection activeCell="A130" sqref="A130:H130"/>
    </sheetView>
  </sheetViews>
  <sheetFormatPr defaultRowHeight="21.95" customHeight="1" x14ac:dyDescent="0.2"/>
  <cols>
    <col min="1" max="1" width="11.7109375" style="11" customWidth="1"/>
    <col min="2" max="2" width="9" style="11" customWidth="1"/>
    <col min="3" max="3" width="13.28515625" style="11" customWidth="1"/>
    <col min="4" max="4" width="12.28515625" style="11" customWidth="1"/>
    <col min="5" max="5" width="12.42578125" style="11" customWidth="1"/>
    <col min="6" max="6" width="11.28515625" style="11" customWidth="1"/>
    <col min="7" max="7" width="16.85546875" style="11" customWidth="1"/>
    <col min="8" max="8" width="10.140625" style="11" customWidth="1"/>
    <col min="9" max="9" width="15" style="111" customWidth="1"/>
    <col min="10" max="10" width="10.7109375" style="11" customWidth="1"/>
    <col min="11" max="11" width="11.140625" style="11" customWidth="1"/>
    <col min="12" max="12" width="7.42578125" style="11" customWidth="1"/>
    <col min="13" max="13" width="6.5703125" style="11" customWidth="1"/>
    <col min="14" max="15" width="9.28515625" style="11" customWidth="1"/>
    <col min="16" max="256" width="9.140625" style="11"/>
    <col min="257" max="257" width="11.7109375" style="11" customWidth="1"/>
    <col min="258" max="258" width="9" style="11" customWidth="1"/>
    <col min="259" max="259" width="13.28515625" style="11" customWidth="1"/>
    <col min="260" max="260" width="12.28515625" style="11" customWidth="1"/>
    <col min="261" max="261" width="12.42578125" style="11" customWidth="1"/>
    <col min="262" max="262" width="11.28515625" style="11" customWidth="1"/>
    <col min="263" max="263" width="16.85546875" style="11" customWidth="1"/>
    <col min="264" max="264" width="10.140625" style="11" customWidth="1"/>
    <col min="265" max="265" width="15" style="11" customWidth="1"/>
    <col min="266" max="266" width="10.7109375" style="11" customWidth="1"/>
    <col min="267" max="267" width="11.140625" style="11" customWidth="1"/>
    <col min="268" max="268" width="7.42578125" style="11" customWidth="1"/>
    <col min="269" max="269" width="6.5703125" style="11" customWidth="1"/>
    <col min="270" max="271" width="9.28515625" style="11" customWidth="1"/>
    <col min="272" max="512" width="9.140625" style="11"/>
    <col min="513" max="513" width="11.7109375" style="11" customWidth="1"/>
    <col min="514" max="514" width="9" style="11" customWidth="1"/>
    <col min="515" max="515" width="13.28515625" style="11" customWidth="1"/>
    <col min="516" max="516" width="12.28515625" style="11" customWidth="1"/>
    <col min="517" max="517" width="12.42578125" style="11" customWidth="1"/>
    <col min="518" max="518" width="11.28515625" style="11" customWidth="1"/>
    <col min="519" max="519" width="16.85546875" style="11" customWidth="1"/>
    <col min="520" max="520" width="10.140625" style="11" customWidth="1"/>
    <col min="521" max="521" width="15" style="11" customWidth="1"/>
    <col min="522" max="522" width="10.7109375" style="11" customWidth="1"/>
    <col min="523" max="523" width="11.140625" style="11" customWidth="1"/>
    <col min="524" max="524" width="7.42578125" style="11" customWidth="1"/>
    <col min="525" max="525" width="6.5703125" style="11" customWidth="1"/>
    <col min="526" max="527" width="9.28515625" style="11" customWidth="1"/>
    <col min="528" max="768" width="9.140625" style="11"/>
    <col min="769" max="769" width="11.7109375" style="11" customWidth="1"/>
    <col min="770" max="770" width="9" style="11" customWidth="1"/>
    <col min="771" max="771" width="13.28515625" style="11" customWidth="1"/>
    <col min="772" max="772" width="12.28515625" style="11" customWidth="1"/>
    <col min="773" max="773" width="12.42578125" style="11" customWidth="1"/>
    <col min="774" max="774" width="11.28515625" style="11" customWidth="1"/>
    <col min="775" max="775" width="16.85546875" style="11" customWidth="1"/>
    <col min="776" max="776" width="10.140625" style="11" customWidth="1"/>
    <col min="777" max="777" width="15" style="11" customWidth="1"/>
    <col min="778" max="778" width="10.7109375" style="11" customWidth="1"/>
    <col min="779" max="779" width="11.140625" style="11" customWidth="1"/>
    <col min="780" max="780" width="7.42578125" style="11" customWidth="1"/>
    <col min="781" max="781" width="6.5703125" style="11" customWidth="1"/>
    <col min="782" max="783" width="9.28515625" style="11" customWidth="1"/>
    <col min="784" max="1024" width="9.140625" style="11"/>
    <col min="1025" max="1025" width="11.7109375" style="11" customWidth="1"/>
    <col min="1026" max="1026" width="9" style="11" customWidth="1"/>
    <col min="1027" max="1027" width="13.28515625" style="11" customWidth="1"/>
    <col min="1028" max="1028" width="12.28515625" style="11" customWidth="1"/>
    <col min="1029" max="1029" width="12.42578125" style="11" customWidth="1"/>
    <col min="1030" max="1030" width="11.28515625" style="11" customWidth="1"/>
    <col min="1031" max="1031" width="16.85546875" style="11" customWidth="1"/>
    <col min="1032" max="1032" width="10.140625" style="11" customWidth="1"/>
    <col min="1033" max="1033" width="15" style="11" customWidth="1"/>
    <col min="1034" max="1034" width="10.7109375" style="11" customWidth="1"/>
    <col min="1035" max="1035" width="11.140625" style="11" customWidth="1"/>
    <col min="1036" max="1036" width="7.42578125" style="11" customWidth="1"/>
    <col min="1037" max="1037" width="6.5703125" style="11" customWidth="1"/>
    <col min="1038" max="1039" width="9.28515625" style="11" customWidth="1"/>
    <col min="1040" max="1280" width="9.140625" style="11"/>
    <col min="1281" max="1281" width="11.7109375" style="11" customWidth="1"/>
    <col min="1282" max="1282" width="9" style="11" customWidth="1"/>
    <col min="1283" max="1283" width="13.28515625" style="11" customWidth="1"/>
    <col min="1284" max="1284" width="12.28515625" style="11" customWidth="1"/>
    <col min="1285" max="1285" width="12.42578125" style="11" customWidth="1"/>
    <col min="1286" max="1286" width="11.28515625" style="11" customWidth="1"/>
    <col min="1287" max="1287" width="16.85546875" style="11" customWidth="1"/>
    <col min="1288" max="1288" width="10.140625" style="11" customWidth="1"/>
    <col min="1289" max="1289" width="15" style="11" customWidth="1"/>
    <col min="1290" max="1290" width="10.7109375" style="11" customWidth="1"/>
    <col min="1291" max="1291" width="11.140625" style="11" customWidth="1"/>
    <col min="1292" max="1292" width="7.42578125" style="11" customWidth="1"/>
    <col min="1293" max="1293" width="6.5703125" style="11" customWidth="1"/>
    <col min="1294" max="1295" width="9.28515625" style="11" customWidth="1"/>
    <col min="1296" max="1536" width="9.140625" style="11"/>
    <col min="1537" max="1537" width="11.7109375" style="11" customWidth="1"/>
    <col min="1538" max="1538" width="9" style="11" customWidth="1"/>
    <col min="1539" max="1539" width="13.28515625" style="11" customWidth="1"/>
    <col min="1540" max="1540" width="12.28515625" style="11" customWidth="1"/>
    <col min="1541" max="1541" width="12.42578125" style="11" customWidth="1"/>
    <col min="1542" max="1542" width="11.28515625" style="11" customWidth="1"/>
    <col min="1543" max="1543" width="16.85546875" style="11" customWidth="1"/>
    <col min="1544" max="1544" width="10.140625" style="11" customWidth="1"/>
    <col min="1545" max="1545" width="15" style="11" customWidth="1"/>
    <col min="1546" max="1546" width="10.7109375" style="11" customWidth="1"/>
    <col min="1547" max="1547" width="11.140625" style="11" customWidth="1"/>
    <col min="1548" max="1548" width="7.42578125" style="11" customWidth="1"/>
    <col min="1549" max="1549" width="6.5703125" style="11" customWidth="1"/>
    <col min="1550" max="1551" width="9.28515625" style="11" customWidth="1"/>
    <col min="1552" max="1792" width="9.140625" style="11"/>
    <col min="1793" max="1793" width="11.7109375" style="11" customWidth="1"/>
    <col min="1794" max="1794" width="9" style="11" customWidth="1"/>
    <col min="1795" max="1795" width="13.28515625" style="11" customWidth="1"/>
    <col min="1796" max="1796" width="12.28515625" style="11" customWidth="1"/>
    <col min="1797" max="1797" width="12.42578125" style="11" customWidth="1"/>
    <col min="1798" max="1798" width="11.28515625" style="11" customWidth="1"/>
    <col min="1799" max="1799" width="16.85546875" style="11" customWidth="1"/>
    <col min="1800" max="1800" width="10.140625" style="11" customWidth="1"/>
    <col min="1801" max="1801" width="15" style="11" customWidth="1"/>
    <col min="1802" max="1802" width="10.7109375" style="11" customWidth="1"/>
    <col min="1803" max="1803" width="11.140625" style="11" customWidth="1"/>
    <col min="1804" max="1804" width="7.42578125" style="11" customWidth="1"/>
    <col min="1805" max="1805" width="6.5703125" style="11" customWidth="1"/>
    <col min="1806" max="1807" width="9.28515625" style="11" customWidth="1"/>
    <col min="1808" max="2048" width="9.140625" style="11"/>
    <col min="2049" max="2049" width="11.7109375" style="11" customWidth="1"/>
    <col min="2050" max="2050" width="9" style="11" customWidth="1"/>
    <col min="2051" max="2051" width="13.28515625" style="11" customWidth="1"/>
    <col min="2052" max="2052" width="12.28515625" style="11" customWidth="1"/>
    <col min="2053" max="2053" width="12.42578125" style="11" customWidth="1"/>
    <col min="2054" max="2054" width="11.28515625" style="11" customWidth="1"/>
    <col min="2055" max="2055" width="16.85546875" style="11" customWidth="1"/>
    <col min="2056" max="2056" width="10.140625" style="11" customWidth="1"/>
    <col min="2057" max="2057" width="15" style="11" customWidth="1"/>
    <col min="2058" max="2058" width="10.7109375" style="11" customWidth="1"/>
    <col min="2059" max="2059" width="11.140625" style="11" customWidth="1"/>
    <col min="2060" max="2060" width="7.42578125" style="11" customWidth="1"/>
    <col min="2061" max="2061" width="6.5703125" style="11" customWidth="1"/>
    <col min="2062" max="2063" width="9.28515625" style="11" customWidth="1"/>
    <col min="2064" max="2304" width="9.140625" style="11"/>
    <col min="2305" max="2305" width="11.7109375" style="11" customWidth="1"/>
    <col min="2306" max="2306" width="9" style="11" customWidth="1"/>
    <col min="2307" max="2307" width="13.28515625" style="11" customWidth="1"/>
    <col min="2308" max="2308" width="12.28515625" style="11" customWidth="1"/>
    <col min="2309" max="2309" width="12.42578125" style="11" customWidth="1"/>
    <col min="2310" max="2310" width="11.28515625" style="11" customWidth="1"/>
    <col min="2311" max="2311" width="16.85546875" style="11" customWidth="1"/>
    <col min="2312" max="2312" width="10.140625" style="11" customWidth="1"/>
    <col min="2313" max="2313" width="15" style="11" customWidth="1"/>
    <col min="2314" max="2314" width="10.7109375" style="11" customWidth="1"/>
    <col min="2315" max="2315" width="11.140625" style="11" customWidth="1"/>
    <col min="2316" max="2316" width="7.42578125" style="11" customWidth="1"/>
    <col min="2317" max="2317" width="6.5703125" style="11" customWidth="1"/>
    <col min="2318" max="2319" width="9.28515625" style="11" customWidth="1"/>
    <col min="2320" max="2560" width="9.140625" style="11"/>
    <col min="2561" max="2561" width="11.7109375" style="11" customWidth="1"/>
    <col min="2562" max="2562" width="9" style="11" customWidth="1"/>
    <col min="2563" max="2563" width="13.28515625" style="11" customWidth="1"/>
    <col min="2564" max="2564" width="12.28515625" style="11" customWidth="1"/>
    <col min="2565" max="2565" width="12.42578125" style="11" customWidth="1"/>
    <col min="2566" max="2566" width="11.28515625" style="11" customWidth="1"/>
    <col min="2567" max="2567" width="16.85546875" style="11" customWidth="1"/>
    <col min="2568" max="2568" width="10.140625" style="11" customWidth="1"/>
    <col min="2569" max="2569" width="15" style="11" customWidth="1"/>
    <col min="2570" max="2570" width="10.7109375" style="11" customWidth="1"/>
    <col min="2571" max="2571" width="11.140625" style="11" customWidth="1"/>
    <col min="2572" max="2572" width="7.42578125" style="11" customWidth="1"/>
    <col min="2573" max="2573" width="6.5703125" style="11" customWidth="1"/>
    <col min="2574" max="2575" width="9.28515625" style="11" customWidth="1"/>
    <col min="2576" max="2816" width="9.140625" style="11"/>
    <col min="2817" max="2817" width="11.7109375" style="11" customWidth="1"/>
    <col min="2818" max="2818" width="9" style="11" customWidth="1"/>
    <col min="2819" max="2819" width="13.28515625" style="11" customWidth="1"/>
    <col min="2820" max="2820" width="12.28515625" style="11" customWidth="1"/>
    <col min="2821" max="2821" width="12.42578125" style="11" customWidth="1"/>
    <col min="2822" max="2822" width="11.28515625" style="11" customWidth="1"/>
    <col min="2823" max="2823" width="16.85546875" style="11" customWidth="1"/>
    <col min="2824" max="2824" width="10.140625" style="11" customWidth="1"/>
    <col min="2825" max="2825" width="15" style="11" customWidth="1"/>
    <col min="2826" max="2826" width="10.7109375" style="11" customWidth="1"/>
    <col min="2827" max="2827" width="11.140625" style="11" customWidth="1"/>
    <col min="2828" max="2828" width="7.42578125" style="11" customWidth="1"/>
    <col min="2829" max="2829" width="6.5703125" style="11" customWidth="1"/>
    <col min="2830" max="2831" width="9.28515625" style="11" customWidth="1"/>
    <col min="2832" max="3072" width="9.140625" style="11"/>
    <col min="3073" max="3073" width="11.7109375" style="11" customWidth="1"/>
    <col min="3074" max="3074" width="9" style="11" customWidth="1"/>
    <col min="3075" max="3075" width="13.28515625" style="11" customWidth="1"/>
    <col min="3076" max="3076" width="12.28515625" style="11" customWidth="1"/>
    <col min="3077" max="3077" width="12.42578125" style="11" customWidth="1"/>
    <col min="3078" max="3078" width="11.28515625" style="11" customWidth="1"/>
    <col min="3079" max="3079" width="16.85546875" style="11" customWidth="1"/>
    <col min="3080" max="3080" width="10.140625" style="11" customWidth="1"/>
    <col min="3081" max="3081" width="15" style="11" customWidth="1"/>
    <col min="3082" max="3082" width="10.7109375" style="11" customWidth="1"/>
    <col min="3083" max="3083" width="11.140625" style="11" customWidth="1"/>
    <col min="3084" max="3084" width="7.42578125" style="11" customWidth="1"/>
    <col min="3085" max="3085" width="6.5703125" style="11" customWidth="1"/>
    <col min="3086" max="3087" width="9.28515625" style="11" customWidth="1"/>
    <col min="3088" max="3328" width="9.140625" style="11"/>
    <col min="3329" max="3329" width="11.7109375" style="11" customWidth="1"/>
    <col min="3330" max="3330" width="9" style="11" customWidth="1"/>
    <col min="3331" max="3331" width="13.28515625" style="11" customWidth="1"/>
    <col min="3332" max="3332" width="12.28515625" style="11" customWidth="1"/>
    <col min="3333" max="3333" width="12.42578125" style="11" customWidth="1"/>
    <col min="3334" max="3334" width="11.28515625" style="11" customWidth="1"/>
    <col min="3335" max="3335" width="16.85546875" style="11" customWidth="1"/>
    <col min="3336" max="3336" width="10.140625" style="11" customWidth="1"/>
    <col min="3337" max="3337" width="15" style="11" customWidth="1"/>
    <col min="3338" max="3338" width="10.7109375" style="11" customWidth="1"/>
    <col min="3339" max="3339" width="11.140625" style="11" customWidth="1"/>
    <col min="3340" max="3340" width="7.42578125" style="11" customWidth="1"/>
    <col min="3341" max="3341" width="6.5703125" style="11" customWidth="1"/>
    <col min="3342" max="3343" width="9.28515625" style="11" customWidth="1"/>
    <col min="3344" max="3584" width="9.140625" style="11"/>
    <col min="3585" max="3585" width="11.7109375" style="11" customWidth="1"/>
    <col min="3586" max="3586" width="9" style="11" customWidth="1"/>
    <col min="3587" max="3587" width="13.28515625" style="11" customWidth="1"/>
    <col min="3588" max="3588" width="12.28515625" style="11" customWidth="1"/>
    <col min="3589" max="3589" width="12.42578125" style="11" customWidth="1"/>
    <col min="3590" max="3590" width="11.28515625" style="11" customWidth="1"/>
    <col min="3591" max="3591" width="16.85546875" style="11" customWidth="1"/>
    <col min="3592" max="3592" width="10.140625" style="11" customWidth="1"/>
    <col min="3593" max="3593" width="15" style="11" customWidth="1"/>
    <col min="3594" max="3594" width="10.7109375" style="11" customWidth="1"/>
    <col min="3595" max="3595" width="11.140625" style="11" customWidth="1"/>
    <col min="3596" max="3596" width="7.42578125" style="11" customWidth="1"/>
    <col min="3597" max="3597" width="6.5703125" style="11" customWidth="1"/>
    <col min="3598" max="3599" width="9.28515625" style="11" customWidth="1"/>
    <col min="3600" max="3840" width="9.140625" style="11"/>
    <col min="3841" max="3841" width="11.7109375" style="11" customWidth="1"/>
    <col min="3842" max="3842" width="9" style="11" customWidth="1"/>
    <col min="3843" max="3843" width="13.28515625" style="11" customWidth="1"/>
    <col min="3844" max="3844" width="12.28515625" style="11" customWidth="1"/>
    <col min="3845" max="3845" width="12.42578125" style="11" customWidth="1"/>
    <col min="3846" max="3846" width="11.28515625" style="11" customWidth="1"/>
    <col min="3847" max="3847" width="16.85546875" style="11" customWidth="1"/>
    <col min="3848" max="3848" width="10.140625" style="11" customWidth="1"/>
    <col min="3849" max="3849" width="15" style="11" customWidth="1"/>
    <col min="3850" max="3850" width="10.7109375" style="11" customWidth="1"/>
    <col min="3851" max="3851" width="11.140625" style="11" customWidth="1"/>
    <col min="3852" max="3852" width="7.42578125" style="11" customWidth="1"/>
    <col min="3853" max="3853" width="6.5703125" style="11" customWidth="1"/>
    <col min="3854" max="3855" width="9.28515625" style="11" customWidth="1"/>
    <col min="3856" max="4096" width="9.140625" style="11"/>
    <col min="4097" max="4097" width="11.7109375" style="11" customWidth="1"/>
    <col min="4098" max="4098" width="9" style="11" customWidth="1"/>
    <col min="4099" max="4099" width="13.28515625" style="11" customWidth="1"/>
    <col min="4100" max="4100" width="12.28515625" style="11" customWidth="1"/>
    <col min="4101" max="4101" width="12.42578125" style="11" customWidth="1"/>
    <col min="4102" max="4102" width="11.28515625" style="11" customWidth="1"/>
    <col min="4103" max="4103" width="16.85546875" style="11" customWidth="1"/>
    <col min="4104" max="4104" width="10.140625" style="11" customWidth="1"/>
    <col min="4105" max="4105" width="15" style="11" customWidth="1"/>
    <col min="4106" max="4106" width="10.7109375" style="11" customWidth="1"/>
    <col min="4107" max="4107" width="11.140625" style="11" customWidth="1"/>
    <col min="4108" max="4108" width="7.42578125" style="11" customWidth="1"/>
    <col min="4109" max="4109" width="6.5703125" style="11" customWidth="1"/>
    <col min="4110" max="4111" width="9.28515625" style="11" customWidth="1"/>
    <col min="4112" max="4352" width="9.140625" style="11"/>
    <col min="4353" max="4353" width="11.7109375" style="11" customWidth="1"/>
    <col min="4354" max="4354" width="9" style="11" customWidth="1"/>
    <col min="4355" max="4355" width="13.28515625" style="11" customWidth="1"/>
    <col min="4356" max="4356" width="12.28515625" style="11" customWidth="1"/>
    <col min="4357" max="4357" width="12.42578125" style="11" customWidth="1"/>
    <col min="4358" max="4358" width="11.28515625" style="11" customWidth="1"/>
    <col min="4359" max="4359" width="16.85546875" style="11" customWidth="1"/>
    <col min="4360" max="4360" width="10.140625" style="11" customWidth="1"/>
    <col min="4361" max="4361" width="15" style="11" customWidth="1"/>
    <col min="4362" max="4362" width="10.7109375" style="11" customWidth="1"/>
    <col min="4363" max="4363" width="11.140625" style="11" customWidth="1"/>
    <col min="4364" max="4364" width="7.42578125" style="11" customWidth="1"/>
    <col min="4365" max="4365" width="6.5703125" style="11" customWidth="1"/>
    <col min="4366" max="4367" width="9.28515625" style="11" customWidth="1"/>
    <col min="4368" max="4608" width="9.140625" style="11"/>
    <col min="4609" max="4609" width="11.7109375" style="11" customWidth="1"/>
    <col min="4610" max="4610" width="9" style="11" customWidth="1"/>
    <col min="4611" max="4611" width="13.28515625" style="11" customWidth="1"/>
    <col min="4612" max="4612" width="12.28515625" style="11" customWidth="1"/>
    <col min="4613" max="4613" width="12.42578125" style="11" customWidth="1"/>
    <col min="4614" max="4614" width="11.28515625" style="11" customWidth="1"/>
    <col min="4615" max="4615" width="16.85546875" style="11" customWidth="1"/>
    <col min="4616" max="4616" width="10.140625" style="11" customWidth="1"/>
    <col min="4617" max="4617" width="15" style="11" customWidth="1"/>
    <col min="4618" max="4618" width="10.7109375" style="11" customWidth="1"/>
    <col min="4619" max="4619" width="11.140625" style="11" customWidth="1"/>
    <col min="4620" max="4620" width="7.42578125" style="11" customWidth="1"/>
    <col min="4621" max="4621" width="6.5703125" style="11" customWidth="1"/>
    <col min="4622" max="4623" width="9.28515625" style="11" customWidth="1"/>
    <col min="4624" max="4864" width="9.140625" style="11"/>
    <col min="4865" max="4865" width="11.7109375" style="11" customWidth="1"/>
    <col min="4866" max="4866" width="9" style="11" customWidth="1"/>
    <col min="4867" max="4867" width="13.28515625" style="11" customWidth="1"/>
    <col min="4868" max="4868" width="12.28515625" style="11" customWidth="1"/>
    <col min="4869" max="4869" width="12.42578125" style="11" customWidth="1"/>
    <col min="4870" max="4870" width="11.28515625" style="11" customWidth="1"/>
    <col min="4871" max="4871" width="16.85546875" style="11" customWidth="1"/>
    <col min="4872" max="4872" width="10.140625" style="11" customWidth="1"/>
    <col min="4873" max="4873" width="15" style="11" customWidth="1"/>
    <col min="4874" max="4874" width="10.7109375" style="11" customWidth="1"/>
    <col min="4875" max="4875" width="11.140625" style="11" customWidth="1"/>
    <col min="4876" max="4876" width="7.42578125" style="11" customWidth="1"/>
    <col min="4877" max="4877" width="6.5703125" style="11" customWidth="1"/>
    <col min="4878" max="4879" width="9.28515625" style="11" customWidth="1"/>
    <col min="4880" max="5120" width="9.140625" style="11"/>
    <col min="5121" max="5121" width="11.7109375" style="11" customWidth="1"/>
    <col min="5122" max="5122" width="9" style="11" customWidth="1"/>
    <col min="5123" max="5123" width="13.28515625" style="11" customWidth="1"/>
    <col min="5124" max="5124" width="12.28515625" style="11" customWidth="1"/>
    <col min="5125" max="5125" width="12.42578125" style="11" customWidth="1"/>
    <col min="5126" max="5126" width="11.28515625" style="11" customWidth="1"/>
    <col min="5127" max="5127" width="16.85546875" style="11" customWidth="1"/>
    <col min="5128" max="5128" width="10.140625" style="11" customWidth="1"/>
    <col min="5129" max="5129" width="15" style="11" customWidth="1"/>
    <col min="5130" max="5130" width="10.7109375" style="11" customWidth="1"/>
    <col min="5131" max="5131" width="11.140625" style="11" customWidth="1"/>
    <col min="5132" max="5132" width="7.42578125" style="11" customWidth="1"/>
    <col min="5133" max="5133" width="6.5703125" style="11" customWidth="1"/>
    <col min="5134" max="5135" width="9.28515625" style="11" customWidth="1"/>
    <col min="5136" max="5376" width="9.140625" style="11"/>
    <col min="5377" max="5377" width="11.7109375" style="11" customWidth="1"/>
    <col min="5378" max="5378" width="9" style="11" customWidth="1"/>
    <col min="5379" max="5379" width="13.28515625" style="11" customWidth="1"/>
    <col min="5380" max="5380" width="12.28515625" style="11" customWidth="1"/>
    <col min="5381" max="5381" width="12.42578125" style="11" customWidth="1"/>
    <col min="5382" max="5382" width="11.28515625" style="11" customWidth="1"/>
    <col min="5383" max="5383" width="16.85546875" style="11" customWidth="1"/>
    <col min="5384" max="5384" width="10.140625" style="11" customWidth="1"/>
    <col min="5385" max="5385" width="15" style="11" customWidth="1"/>
    <col min="5386" max="5386" width="10.7109375" style="11" customWidth="1"/>
    <col min="5387" max="5387" width="11.140625" style="11" customWidth="1"/>
    <col min="5388" max="5388" width="7.42578125" style="11" customWidth="1"/>
    <col min="5389" max="5389" width="6.5703125" style="11" customWidth="1"/>
    <col min="5390" max="5391" width="9.28515625" style="11" customWidth="1"/>
    <col min="5392" max="5632" width="9.140625" style="11"/>
    <col min="5633" max="5633" width="11.7109375" style="11" customWidth="1"/>
    <col min="5634" max="5634" width="9" style="11" customWidth="1"/>
    <col min="5635" max="5635" width="13.28515625" style="11" customWidth="1"/>
    <col min="5636" max="5636" width="12.28515625" style="11" customWidth="1"/>
    <col min="5637" max="5637" width="12.42578125" style="11" customWidth="1"/>
    <col min="5638" max="5638" width="11.28515625" style="11" customWidth="1"/>
    <col min="5639" max="5639" width="16.85546875" style="11" customWidth="1"/>
    <col min="5640" max="5640" width="10.140625" style="11" customWidth="1"/>
    <col min="5641" max="5641" width="15" style="11" customWidth="1"/>
    <col min="5642" max="5642" width="10.7109375" style="11" customWidth="1"/>
    <col min="5643" max="5643" width="11.140625" style="11" customWidth="1"/>
    <col min="5644" max="5644" width="7.42578125" style="11" customWidth="1"/>
    <col min="5645" max="5645" width="6.5703125" style="11" customWidth="1"/>
    <col min="5646" max="5647" width="9.28515625" style="11" customWidth="1"/>
    <col min="5648" max="5888" width="9.140625" style="11"/>
    <col min="5889" max="5889" width="11.7109375" style="11" customWidth="1"/>
    <col min="5890" max="5890" width="9" style="11" customWidth="1"/>
    <col min="5891" max="5891" width="13.28515625" style="11" customWidth="1"/>
    <col min="5892" max="5892" width="12.28515625" style="11" customWidth="1"/>
    <col min="5893" max="5893" width="12.42578125" style="11" customWidth="1"/>
    <col min="5894" max="5894" width="11.28515625" style="11" customWidth="1"/>
    <col min="5895" max="5895" width="16.85546875" style="11" customWidth="1"/>
    <col min="5896" max="5896" width="10.140625" style="11" customWidth="1"/>
    <col min="5897" max="5897" width="15" style="11" customWidth="1"/>
    <col min="5898" max="5898" width="10.7109375" style="11" customWidth="1"/>
    <col min="5899" max="5899" width="11.140625" style="11" customWidth="1"/>
    <col min="5900" max="5900" width="7.42578125" style="11" customWidth="1"/>
    <col min="5901" max="5901" width="6.5703125" style="11" customWidth="1"/>
    <col min="5902" max="5903" width="9.28515625" style="11" customWidth="1"/>
    <col min="5904" max="6144" width="9.140625" style="11"/>
    <col min="6145" max="6145" width="11.7109375" style="11" customWidth="1"/>
    <col min="6146" max="6146" width="9" style="11" customWidth="1"/>
    <col min="6147" max="6147" width="13.28515625" style="11" customWidth="1"/>
    <col min="6148" max="6148" width="12.28515625" style="11" customWidth="1"/>
    <col min="6149" max="6149" width="12.42578125" style="11" customWidth="1"/>
    <col min="6150" max="6150" width="11.28515625" style="11" customWidth="1"/>
    <col min="6151" max="6151" width="16.85546875" style="11" customWidth="1"/>
    <col min="6152" max="6152" width="10.140625" style="11" customWidth="1"/>
    <col min="6153" max="6153" width="15" style="11" customWidth="1"/>
    <col min="6154" max="6154" width="10.7109375" style="11" customWidth="1"/>
    <col min="6155" max="6155" width="11.140625" style="11" customWidth="1"/>
    <col min="6156" max="6156" width="7.42578125" style="11" customWidth="1"/>
    <col min="6157" max="6157" width="6.5703125" style="11" customWidth="1"/>
    <col min="6158" max="6159" width="9.28515625" style="11" customWidth="1"/>
    <col min="6160" max="6400" width="9.140625" style="11"/>
    <col min="6401" max="6401" width="11.7109375" style="11" customWidth="1"/>
    <col min="6402" max="6402" width="9" style="11" customWidth="1"/>
    <col min="6403" max="6403" width="13.28515625" style="11" customWidth="1"/>
    <col min="6404" max="6404" width="12.28515625" style="11" customWidth="1"/>
    <col min="6405" max="6405" width="12.42578125" style="11" customWidth="1"/>
    <col min="6406" max="6406" width="11.28515625" style="11" customWidth="1"/>
    <col min="6407" max="6407" width="16.85546875" style="11" customWidth="1"/>
    <col min="6408" max="6408" width="10.140625" style="11" customWidth="1"/>
    <col min="6409" max="6409" width="15" style="11" customWidth="1"/>
    <col min="6410" max="6410" width="10.7109375" style="11" customWidth="1"/>
    <col min="6411" max="6411" width="11.140625" style="11" customWidth="1"/>
    <col min="6412" max="6412" width="7.42578125" style="11" customWidth="1"/>
    <col min="6413" max="6413" width="6.5703125" style="11" customWidth="1"/>
    <col min="6414" max="6415" width="9.28515625" style="11" customWidth="1"/>
    <col min="6416" max="6656" width="9.140625" style="11"/>
    <col min="6657" max="6657" width="11.7109375" style="11" customWidth="1"/>
    <col min="6658" max="6658" width="9" style="11" customWidth="1"/>
    <col min="6659" max="6659" width="13.28515625" style="11" customWidth="1"/>
    <col min="6660" max="6660" width="12.28515625" style="11" customWidth="1"/>
    <col min="6661" max="6661" width="12.42578125" style="11" customWidth="1"/>
    <col min="6662" max="6662" width="11.28515625" style="11" customWidth="1"/>
    <col min="6663" max="6663" width="16.85546875" style="11" customWidth="1"/>
    <col min="6664" max="6664" width="10.140625" style="11" customWidth="1"/>
    <col min="6665" max="6665" width="15" style="11" customWidth="1"/>
    <col min="6666" max="6666" width="10.7109375" style="11" customWidth="1"/>
    <col min="6667" max="6667" width="11.140625" style="11" customWidth="1"/>
    <col min="6668" max="6668" width="7.42578125" style="11" customWidth="1"/>
    <col min="6669" max="6669" width="6.5703125" style="11" customWidth="1"/>
    <col min="6670" max="6671" width="9.28515625" style="11" customWidth="1"/>
    <col min="6672" max="6912" width="9.140625" style="11"/>
    <col min="6913" max="6913" width="11.7109375" style="11" customWidth="1"/>
    <col min="6914" max="6914" width="9" style="11" customWidth="1"/>
    <col min="6915" max="6915" width="13.28515625" style="11" customWidth="1"/>
    <col min="6916" max="6916" width="12.28515625" style="11" customWidth="1"/>
    <col min="6917" max="6917" width="12.42578125" style="11" customWidth="1"/>
    <col min="6918" max="6918" width="11.28515625" style="11" customWidth="1"/>
    <col min="6919" max="6919" width="16.85546875" style="11" customWidth="1"/>
    <col min="6920" max="6920" width="10.140625" style="11" customWidth="1"/>
    <col min="6921" max="6921" width="15" style="11" customWidth="1"/>
    <col min="6922" max="6922" width="10.7109375" style="11" customWidth="1"/>
    <col min="6923" max="6923" width="11.140625" style="11" customWidth="1"/>
    <col min="6924" max="6924" width="7.42578125" style="11" customWidth="1"/>
    <col min="6925" max="6925" width="6.5703125" style="11" customWidth="1"/>
    <col min="6926" max="6927" width="9.28515625" style="11" customWidth="1"/>
    <col min="6928" max="7168" width="9.140625" style="11"/>
    <col min="7169" max="7169" width="11.7109375" style="11" customWidth="1"/>
    <col min="7170" max="7170" width="9" style="11" customWidth="1"/>
    <col min="7171" max="7171" width="13.28515625" style="11" customWidth="1"/>
    <col min="7172" max="7172" width="12.28515625" style="11" customWidth="1"/>
    <col min="7173" max="7173" width="12.42578125" style="11" customWidth="1"/>
    <col min="7174" max="7174" width="11.28515625" style="11" customWidth="1"/>
    <col min="7175" max="7175" width="16.85546875" style="11" customWidth="1"/>
    <col min="7176" max="7176" width="10.140625" style="11" customWidth="1"/>
    <col min="7177" max="7177" width="15" style="11" customWidth="1"/>
    <col min="7178" max="7178" width="10.7109375" style="11" customWidth="1"/>
    <col min="7179" max="7179" width="11.140625" style="11" customWidth="1"/>
    <col min="7180" max="7180" width="7.42578125" style="11" customWidth="1"/>
    <col min="7181" max="7181" width="6.5703125" style="11" customWidth="1"/>
    <col min="7182" max="7183" width="9.28515625" style="11" customWidth="1"/>
    <col min="7184" max="7424" width="9.140625" style="11"/>
    <col min="7425" max="7425" width="11.7109375" style="11" customWidth="1"/>
    <col min="7426" max="7426" width="9" style="11" customWidth="1"/>
    <col min="7427" max="7427" width="13.28515625" style="11" customWidth="1"/>
    <col min="7428" max="7428" width="12.28515625" style="11" customWidth="1"/>
    <col min="7429" max="7429" width="12.42578125" style="11" customWidth="1"/>
    <col min="7430" max="7430" width="11.28515625" style="11" customWidth="1"/>
    <col min="7431" max="7431" width="16.85546875" style="11" customWidth="1"/>
    <col min="7432" max="7432" width="10.140625" style="11" customWidth="1"/>
    <col min="7433" max="7433" width="15" style="11" customWidth="1"/>
    <col min="7434" max="7434" width="10.7109375" style="11" customWidth="1"/>
    <col min="7435" max="7435" width="11.140625" style="11" customWidth="1"/>
    <col min="7436" max="7436" width="7.42578125" style="11" customWidth="1"/>
    <col min="7437" max="7437" width="6.5703125" style="11" customWidth="1"/>
    <col min="7438" max="7439" width="9.28515625" style="11" customWidth="1"/>
    <col min="7440" max="7680" width="9.140625" style="11"/>
    <col min="7681" max="7681" width="11.7109375" style="11" customWidth="1"/>
    <col min="7682" max="7682" width="9" style="11" customWidth="1"/>
    <col min="7683" max="7683" width="13.28515625" style="11" customWidth="1"/>
    <col min="7684" max="7684" width="12.28515625" style="11" customWidth="1"/>
    <col min="7685" max="7685" width="12.42578125" style="11" customWidth="1"/>
    <col min="7686" max="7686" width="11.28515625" style="11" customWidth="1"/>
    <col min="7687" max="7687" width="16.85546875" style="11" customWidth="1"/>
    <col min="7688" max="7688" width="10.140625" style="11" customWidth="1"/>
    <col min="7689" max="7689" width="15" style="11" customWidth="1"/>
    <col min="7690" max="7690" width="10.7109375" style="11" customWidth="1"/>
    <col min="7691" max="7691" width="11.140625" style="11" customWidth="1"/>
    <col min="7692" max="7692" width="7.42578125" style="11" customWidth="1"/>
    <col min="7693" max="7693" width="6.5703125" style="11" customWidth="1"/>
    <col min="7694" max="7695" width="9.28515625" style="11" customWidth="1"/>
    <col min="7696" max="7936" width="9.140625" style="11"/>
    <col min="7937" max="7937" width="11.7109375" style="11" customWidth="1"/>
    <col min="7938" max="7938" width="9" style="11" customWidth="1"/>
    <col min="7939" max="7939" width="13.28515625" style="11" customWidth="1"/>
    <col min="7940" max="7940" width="12.28515625" style="11" customWidth="1"/>
    <col min="7941" max="7941" width="12.42578125" style="11" customWidth="1"/>
    <col min="7942" max="7942" width="11.28515625" style="11" customWidth="1"/>
    <col min="7943" max="7943" width="16.85546875" style="11" customWidth="1"/>
    <col min="7944" max="7944" width="10.140625" style="11" customWidth="1"/>
    <col min="7945" max="7945" width="15" style="11" customWidth="1"/>
    <col min="7946" max="7946" width="10.7109375" style="11" customWidth="1"/>
    <col min="7947" max="7947" width="11.140625" style="11" customWidth="1"/>
    <col min="7948" max="7948" width="7.42578125" style="11" customWidth="1"/>
    <col min="7949" max="7949" width="6.5703125" style="11" customWidth="1"/>
    <col min="7950" max="7951" width="9.28515625" style="11" customWidth="1"/>
    <col min="7952" max="8192" width="9.140625" style="11"/>
    <col min="8193" max="8193" width="11.7109375" style="11" customWidth="1"/>
    <col min="8194" max="8194" width="9" style="11" customWidth="1"/>
    <col min="8195" max="8195" width="13.28515625" style="11" customWidth="1"/>
    <col min="8196" max="8196" width="12.28515625" style="11" customWidth="1"/>
    <col min="8197" max="8197" width="12.42578125" style="11" customWidth="1"/>
    <col min="8198" max="8198" width="11.28515625" style="11" customWidth="1"/>
    <col min="8199" max="8199" width="16.85546875" style="11" customWidth="1"/>
    <col min="8200" max="8200" width="10.140625" style="11" customWidth="1"/>
    <col min="8201" max="8201" width="15" style="11" customWidth="1"/>
    <col min="8202" max="8202" width="10.7109375" style="11" customWidth="1"/>
    <col min="8203" max="8203" width="11.140625" style="11" customWidth="1"/>
    <col min="8204" max="8204" width="7.42578125" style="11" customWidth="1"/>
    <col min="8205" max="8205" width="6.5703125" style="11" customWidth="1"/>
    <col min="8206" max="8207" width="9.28515625" style="11" customWidth="1"/>
    <col min="8208" max="8448" width="9.140625" style="11"/>
    <col min="8449" max="8449" width="11.7109375" style="11" customWidth="1"/>
    <col min="8450" max="8450" width="9" style="11" customWidth="1"/>
    <col min="8451" max="8451" width="13.28515625" style="11" customWidth="1"/>
    <col min="8452" max="8452" width="12.28515625" style="11" customWidth="1"/>
    <col min="8453" max="8453" width="12.42578125" style="11" customWidth="1"/>
    <col min="8454" max="8454" width="11.28515625" style="11" customWidth="1"/>
    <col min="8455" max="8455" width="16.85546875" style="11" customWidth="1"/>
    <col min="8456" max="8456" width="10.140625" style="11" customWidth="1"/>
    <col min="8457" max="8457" width="15" style="11" customWidth="1"/>
    <col min="8458" max="8458" width="10.7109375" style="11" customWidth="1"/>
    <col min="8459" max="8459" width="11.140625" style="11" customWidth="1"/>
    <col min="8460" max="8460" width="7.42578125" style="11" customWidth="1"/>
    <col min="8461" max="8461" width="6.5703125" style="11" customWidth="1"/>
    <col min="8462" max="8463" width="9.28515625" style="11" customWidth="1"/>
    <col min="8464" max="8704" width="9.140625" style="11"/>
    <col min="8705" max="8705" width="11.7109375" style="11" customWidth="1"/>
    <col min="8706" max="8706" width="9" style="11" customWidth="1"/>
    <col min="8707" max="8707" width="13.28515625" style="11" customWidth="1"/>
    <col min="8708" max="8708" width="12.28515625" style="11" customWidth="1"/>
    <col min="8709" max="8709" width="12.42578125" style="11" customWidth="1"/>
    <col min="8710" max="8710" width="11.28515625" style="11" customWidth="1"/>
    <col min="8711" max="8711" width="16.85546875" style="11" customWidth="1"/>
    <col min="8712" max="8712" width="10.140625" style="11" customWidth="1"/>
    <col min="8713" max="8713" width="15" style="11" customWidth="1"/>
    <col min="8714" max="8714" width="10.7109375" style="11" customWidth="1"/>
    <col min="8715" max="8715" width="11.140625" style="11" customWidth="1"/>
    <col min="8716" max="8716" width="7.42578125" style="11" customWidth="1"/>
    <col min="8717" max="8717" width="6.5703125" style="11" customWidth="1"/>
    <col min="8718" max="8719" width="9.28515625" style="11" customWidth="1"/>
    <col min="8720" max="8960" width="9.140625" style="11"/>
    <col min="8961" max="8961" width="11.7109375" style="11" customWidth="1"/>
    <col min="8962" max="8962" width="9" style="11" customWidth="1"/>
    <col min="8963" max="8963" width="13.28515625" style="11" customWidth="1"/>
    <col min="8964" max="8964" width="12.28515625" style="11" customWidth="1"/>
    <col min="8965" max="8965" width="12.42578125" style="11" customWidth="1"/>
    <col min="8966" max="8966" width="11.28515625" style="11" customWidth="1"/>
    <col min="8967" max="8967" width="16.85546875" style="11" customWidth="1"/>
    <col min="8968" max="8968" width="10.140625" style="11" customWidth="1"/>
    <col min="8969" max="8969" width="15" style="11" customWidth="1"/>
    <col min="8970" max="8970" width="10.7109375" style="11" customWidth="1"/>
    <col min="8971" max="8971" width="11.140625" style="11" customWidth="1"/>
    <col min="8972" max="8972" width="7.42578125" style="11" customWidth="1"/>
    <col min="8973" max="8973" width="6.5703125" style="11" customWidth="1"/>
    <col min="8974" max="8975" width="9.28515625" style="11" customWidth="1"/>
    <col min="8976" max="9216" width="9.140625" style="11"/>
    <col min="9217" max="9217" width="11.7109375" style="11" customWidth="1"/>
    <col min="9218" max="9218" width="9" style="11" customWidth="1"/>
    <col min="9219" max="9219" width="13.28515625" style="11" customWidth="1"/>
    <col min="9220" max="9220" width="12.28515625" style="11" customWidth="1"/>
    <col min="9221" max="9221" width="12.42578125" style="11" customWidth="1"/>
    <col min="9222" max="9222" width="11.28515625" style="11" customWidth="1"/>
    <col min="9223" max="9223" width="16.85546875" style="11" customWidth="1"/>
    <col min="9224" max="9224" width="10.140625" style="11" customWidth="1"/>
    <col min="9225" max="9225" width="15" style="11" customWidth="1"/>
    <col min="9226" max="9226" width="10.7109375" style="11" customWidth="1"/>
    <col min="9227" max="9227" width="11.140625" style="11" customWidth="1"/>
    <col min="9228" max="9228" width="7.42578125" style="11" customWidth="1"/>
    <col min="9229" max="9229" width="6.5703125" style="11" customWidth="1"/>
    <col min="9230" max="9231" width="9.28515625" style="11" customWidth="1"/>
    <col min="9232" max="9472" width="9.140625" style="11"/>
    <col min="9473" max="9473" width="11.7109375" style="11" customWidth="1"/>
    <col min="9474" max="9474" width="9" style="11" customWidth="1"/>
    <col min="9475" max="9475" width="13.28515625" style="11" customWidth="1"/>
    <col min="9476" max="9476" width="12.28515625" style="11" customWidth="1"/>
    <col min="9477" max="9477" width="12.42578125" style="11" customWidth="1"/>
    <col min="9478" max="9478" width="11.28515625" style="11" customWidth="1"/>
    <col min="9479" max="9479" width="16.85546875" style="11" customWidth="1"/>
    <col min="9480" max="9480" width="10.140625" style="11" customWidth="1"/>
    <col min="9481" max="9481" width="15" style="11" customWidth="1"/>
    <col min="9482" max="9482" width="10.7109375" style="11" customWidth="1"/>
    <col min="9483" max="9483" width="11.140625" style="11" customWidth="1"/>
    <col min="9484" max="9484" width="7.42578125" style="11" customWidth="1"/>
    <col min="9485" max="9485" width="6.5703125" style="11" customWidth="1"/>
    <col min="9486" max="9487" width="9.28515625" style="11" customWidth="1"/>
    <col min="9488" max="9728" width="9.140625" style="11"/>
    <col min="9729" max="9729" width="11.7109375" style="11" customWidth="1"/>
    <col min="9730" max="9730" width="9" style="11" customWidth="1"/>
    <col min="9731" max="9731" width="13.28515625" style="11" customWidth="1"/>
    <col min="9732" max="9732" width="12.28515625" style="11" customWidth="1"/>
    <col min="9733" max="9733" width="12.42578125" style="11" customWidth="1"/>
    <col min="9734" max="9734" width="11.28515625" style="11" customWidth="1"/>
    <col min="9735" max="9735" width="16.85546875" style="11" customWidth="1"/>
    <col min="9736" max="9736" width="10.140625" style="11" customWidth="1"/>
    <col min="9737" max="9737" width="15" style="11" customWidth="1"/>
    <col min="9738" max="9738" width="10.7109375" style="11" customWidth="1"/>
    <col min="9739" max="9739" width="11.140625" style="11" customWidth="1"/>
    <col min="9740" max="9740" width="7.42578125" style="11" customWidth="1"/>
    <col min="9741" max="9741" width="6.5703125" style="11" customWidth="1"/>
    <col min="9742" max="9743" width="9.28515625" style="11" customWidth="1"/>
    <col min="9744" max="9984" width="9.140625" style="11"/>
    <col min="9985" max="9985" width="11.7109375" style="11" customWidth="1"/>
    <col min="9986" max="9986" width="9" style="11" customWidth="1"/>
    <col min="9987" max="9987" width="13.28515625" style="11" customWidth="1"/>
    <col min="9988" max="9988" width="12.28515625" style="11" customWidth="1"/>
    <col min="9989" max="9989" width="12.42578125" style="11" customWidth="1"/>
    <col min="9990" max="9990" width="11.28515625" style="11" customWidth="1"/>
    <col min="9991" max="9991" width="16.85546875" style="11" customWidth="1"/>
    <col min="9992" max="9992" width="10.140625" style="11" customWidth="1"/>
    <col min="9993" max="9993" width="15" style="11" customWidth="1"/>
    <col min="9994" max="9994" width="10.7109375" style="11" customWidth="1"/>
    <col min="9995" max="9995" width="11.140625" style="11" customWidth="1"/>
    <col min="9996" max="9996" width="7.42578125" style="11" customWidth="1"/>
    <col min="9997" max="9997" width="6.5703125" style="11" customWidth="1"/>
    <col min="9998" max="9999" width="9.28515625" style="11" customWidth="1"/>
    <col min="10000" max="10240" width="9.140625" style="11"/>
    <col min="10241" max="10241" width="11.7109375" style="11" customWidth="1"/>
    <col min="10242" max="10242" width="9" style="11" customWidth="1"/>
    <col min="10243" max="10243" width="13.28515625" style="11" customWidth="1"/>
    <col min="10244" max="10244" width="12.28515625" style="11" customWidth="1"/>
    <col min="10245" max="10245" width="12.42578125" style="11" customWidth="1"/>
    <col min="10246" max="10246" width="11.28515625" style="11" customWidth="1"/>
    <col min="10247" max="10247" width="16.85546875" style="11" customWidth="1"/>
    <col min="10248" max="10248" width="10.140625" style="11" customWidth="1"/>
    <col min="10249" max="10249" width="15" style="11" customWidth="1"/>
    <col min="10250" max="10250" width="10.7109375" style="11" customWidth="1"/>
    <col min="10251" max="10251" width="11.140625" style="11" customWidth="1"/>
    <col min="10252" max="10252" width="7.42578125" style="11" customWidth="1"/>
    <col min="10253" max="10253" width="6.5703125" style="11" customWidth="1"/>
    <col min="10254" max="10255" width="9.28515625" style="11" customWidth="1"/>
    <col min="10256" max="10496" width="9.140625" style="11"/>
    <col min="10497" max="10497" width="11.7109375" style="11" customWidth="1"/>
    <col min="10498" max="10498" width="9" style="11" customWidth="1"/>
    <col min="10499" max="10499" width="13.28515625" style="11" customWidth="1"/>
    <col min="10500" max="10500" width="12.28515625" style="11" customWidth="1"/>
    <col min="10501" max="10501" width="12.42578125" style="11" customWidth="1"/>
    <col min="10502" max="10502" width="11.28515625" style="11" customWidth="1"/>
    <col min="10503" max="10503" width="16.85546875" style="11" customWidth="1"/>
    <col min="10504" max="10504" width="10.140625" style="11" customWidth="1"/>
    <col min="10505" max="10505" width="15" style="11" customWidth="1"/>
    <col min="10506" max="10506" width="10.7109375" style="11" customWidth="1"/>
    <col min="10507" max="10507" width="11.140625" style="11" customWidth="1"/>
    <col min="10508" max="10508" width="7.42578125" style="11" customWidth="1"/>
    <col min="10509" max="10509" width="6.5703125" style="11" customWidth="1"/>
    <col min="10510" max="10511" width="9.28515625" style="11" customWidth="1"/>
    <col min="10512" max="10752" width="9.140625" style="11"/>
    <col min="10753" max="10753" width="11.7109375" style="11" customWidth="1"/>
    <col min="10754" max="10754" width="9" style="11" customWidth="1"/>
    <col min="10755" max="10755" width="13.28515625" style="11" customWidth="1"/>
    <col min="10756" max="10756" width="12.28515625" style="11" customWidth="1"/>
    <col min="10757" max="10757" width="12.42578125" style="11" customWidth="1"/>
    <col min="10758" max="10758" width="11.28515625" style="11" customWidth="1"/>
    <col min="10759" max="10759" width="16.85546875" style="11" customWidth="1"/>
    <col min="10760" max="10760" width="10.140625" style="11" customWidth="1"/>
    <col min="10761" max="10761" width="15" style="11" customWidth="1"/>
    <col min="10762" max="10762" width="10.7109375" style="11" customWidth="1"/>
    <col min="10763" max="10763" width="11.140625" style="11" customWidth="1"/>
    <col min="10764" max="10764" width="7.42578125" style="11" customWidth="1"/>
    <col min="10765" max="10765" width="6.5703125" style="11" customWidth="1"/>
    <col min="10766" max="10767" width="9.28515625" style="11" customWidth="1"/>
    <col min="10768" max="11008" width="9.140625" style="11"/>
    <col min="11009" max="11009" width="11.7109375" style="11" customWidth="1"/>
    <col min="11010" max="11010" width="9" style="11" customWidth="1"/>
    <col min="11011" max="11011" width="13.28515625" style="11" customWidth="1"/>
    <col min="11012" max="11012" width="12.28515625" style="11" customWidth="1"/>
    <col min="11013" max="11013" width="12.42578125" style="11" customWidth="1"/>
    <col min="11014" max="11014" width="11.28515625" style="11" customWidth="1"/>
    <col min="11015" max="11015" width="16.85546875" style="11" customWidth="1"/>
    <col min="11016" max="11016" width="10.140625" style="11" customWidth="1"/>
    <col min="11017" max="11017" width="15" style="11" customWidth="1"/>
    <col min="11018" max="11018" width="10.7109375" style="11" customWidth="1"/>
    <col min="11019" max="11019" width="11.140625" style="11" customWidth="1"/>
    <col min="11020" max="11020" width="7.42578125" style="11" customWidth="1"/>
    <col min="11021" max="11021" width="6.5703125" style="11" customWidth="1"/>
    <col min="11022" max="11023" width="9.28515625" style="11" customWidth="1"/>
    <col min="11024" max="11264" width="9.140625" style="11"/>
    <col min="11265" max="11265" width="11.7109375" style="11" customWidth="1"/>
    <col min="11266" max="11266" width="9" style="11" customWidth="1"/>
    <col min="11267" max="11267" width="13.28515625" style="11" customWidth="1"/>
    <col min="11268" max="11268" width="12.28515625" style="11" customWidth="1"/>
    <col min="11269" max="11269" width="12.42578125" style="11" customWidth="1"/>
    <col min="11270" max="11270" width="11.28515625" style="11" customWidth="1"/>
    <col min="11271" max="11271" width="16.85546875" style="11" customWidth="1"/>
    <col min="11272" max="11272" width="10.140625" style="11" customWidth="1"/>
    <col min="11273" max="11273" width="15" style="11" customWidth="1"/>
    <col min="11274" max="11274" width="10.7109375" style="11" customWidth="1"/>
    <col min="11275" max="11275" width="11.140625" style="11" customWidth="1"/>
    <col min="11276" max="11276" width="7.42578125" style="11" customWidth="1"/>
    <col min="11277" max="11277" width="6.5703125" style="11" customWidth="1"/>
    <col min="11278" max="11279" width="9.28515625" style="11" customWidth="1"/>
    <col min="11280" max="11520" width="9.140625" style="11"/>
    <col min="11521" max="11521" width="11.7109375" style="11" customWidth="1"/>
    <col min="11522" max="11522" width="9" style="11" customWidth="1"/>
    <col min="11523" max="11523" width="13.28515625" style="11" customWidth="1"/>
    <col min="11524" max="11524" width="12.28515625" style="11" customWidth="1"/>
    <col min="11525" max="11525" width="12.42578125" style="11" customWidth="1"/>
    <col min="11526" max="11526" width="11.28515625" style="11" customWidth="1"/>
    <col min="11527" max="11527" width="16.85546875" style="11" customWidth="1"/>
    <col min="11528" max="11528" width="10.140625" style="11" customWidth="1"/>
    <col min="11529" max="11529" width="15" style="11" customWidth="1"/>
    <col min="11530" max="11530" width="10.7109375" style="11" customWidth="1"/>
    <col min="11531" max="11531" width="11.140625" style="11" customWidth="1"/>
    <col min="11532" max="11532" width="7.42578125" style="11" customWidth="1"/>
    <col min="11533" max="11533" width="6.5703125" style="11" customWidth="1"/>
    <col min="11534" max="11535" width="9.28515625" style="11" customWidth="1"/>
    <col min="11536" max="11776" width="9.140625" style="11"/>
    <col min="11777" max="11777" width="11.7109375" style="11" customWidth="1"/>
    <col min="11778" max="11778" width="9" style="11" customWidth="1"/>
    <col min="11779" max="11779" width="13.28515625" style="11" customWidth="1"/>
    <col min="11780" max="11780" width="12.28515625" style="11" customWidth="1"/>
    <col min="11781" max="11781" width="12.42578125" style="11" customWidth="1"/>
    <col min="11782" max="11782" width="11.28515625" style="11" customWidth="1"/>
    <col min="11783" max="11783" width="16.85546875" style="11" customWidth="1"/>
    <col min="11784" max="11784" width="10.140625" style="11" customWidth="1"/>
    <col min="11785" max="11785" width="15" style="11" customWidth="1"/>
    <col min="11786" max="11786" width="10.7109375" style="11" customWidth="1"/>
    <col min="11787" max="11787" width="11.140625" style="11" customWidth="1"/>
    <col min="11788" max="11788" width="7.42578125" style="11" customWidth="1"/>
    <col min="11789" max="11789" width="6.5703125" style="11" customWidth="1"/>
    <col min="11790" max="11791" width="9.28515625" style="11" customWidth="1"/>
    <col min="11792" max="12032" width="9.140625" style="11"/>
    <col min="12033" max="12033" width="11.7109375" style="11" customWidth="1"/>
    <col min="12034" max="12034" width="9" style="11" customWidth="1"/>
    <col min="12035" max="12035" width="13.28515625" style="11" customWidth="1"/>
    <col min="12036" max="12036" width="12.28515625" style="11" customWidth="1"/>
    <col min="12037" max="12037" width="12.42578125" style="11" customWidth="1"/>
    <col min="12038" max="12038" width="11.28515625" style="11" customWidth="1"/>
    <col min="12039" max="12039" width="16.85546875" style="11" customWidth="1"/>
    <col min="12040" max="12040" width="10.140625" style="11" customWidth="1"/>
    <col min="12041" max="12041" width="15" style="11" customWidth="1"/>
    <col min="12042" max="12042" width="10.7109375" style="11" customWidth="1"/>
    <col min="12043" max="12043" width="11.140625" style="11" customWidth="1"/>
    <col min="12044" max="12044" width="7.42578125" style="11" customWidth="1"/>
    <col min="12045" max="12045" width="6.5703125" style="11" customWidth="1"/>
    <col min="12046" max="12047" width="9.28515625" style="11" customWidth="1"/>
    <col min="12048" max="12288" width="9.140625" style="11"/>
    <col min="12289" max="12289" width="11.7109375" style="11" customWidth="1"/>
    <col min="12290" max="12290" width="9" style="11" customWidth="1"/>
    <col min="12291" max="12291" width="13.28515625" style="11" customWidth="1"/>
    <col min="12292" max="12292" width="12.28515625" style="11" customWidth="1"/>
    <col min="12293" max="12293" width="12.42578125" style="11" customWidth="1"/>
    <col min="12294" max="12294" width="11.28515625" style="11" customWidth="1"/>
    <col min="12295" max="12295" width="16.85546875" style="11" customWidth="1"/>
    <col min="12296" max="12296" width="10.140625" style="11" customWidth="1"/>
    <col min="12297" max="12297" width="15" style="11" customWidth="1"/>
    <col min="12298" max="12298" width="10.7109375" style="11" customWidth="1"/>
    <col min="12299" max="12299" width="11.140625" style="11" customWidth="1"/>
    <col min="12300" max="12300" width="7.42578125" style="11" customWidth="1"/>
    <col min="12301" max="12301" width="6.5703125" style="11" customWidth="1"/>
    <col min="12302" max="12303" width="9.28515625" style="11" customWidth="1"/>
    <col min="12304" max="12544" width="9.140625" style="11"/>
    <col min="12545" max="12545" width="11.7109375" style="11" customWidth="1"/>
    <col min="12546" max="12546" width="9" style="11" customWidth="1"/>
    <col min="12547" max="12547" width="13.28515625" style="11" customWidth="1"/>
    <col min="12548" max="12548" width="12.28515625" style="11" customWidth="1"/>
    <col min="12549" max="12549" width="12.42578125" style="11" customWidth="1"/>
    <col min="12550" max="12550" width="11.28515625" style="11" customWidth="1"/>
    <col min="12551" max="12551" width="16.85546875" style="11" customWidth="1"/>
    <col min="12552" max="12552" width="10.140625" style="11" customWidth="1"/>
    <col min="12553" max="12553" width="15" style="11" customWidth="1"/>
    <col min="12554" max="12554" width="10.7109375" style="11" customWidth="1"/>
    <col min="12555" max="12555" width="11.140625" style="11" customWidth="1"/>
    <col min="12556" max="12556" width="7.42578125" style="11" customWidth="1"/>
    <col min="12557" max="12557" width="6.5703125" style="11" customWidth="1"/>
    <col min="12558" max="12559" width="9.28515625" style="11" customWidth="1"/>
    <col min="12560" max="12800" width="9.140625" style="11"/>
    <col min="12801" max="12801" width="11.7109375" style="11" customWidth="1"/>
    <col min="12802" max="12802" width="9" style="11" customWidth="1"/>
    <col min="12803" max="12803" width="13.28515625" style="11" customWidth="1"/>
    <col min="12804" max="12804" width="12.28515625" style="11" customWidth="1"/>
    <col min="12805" max="12805" width="12.42578125" style="11" customWidth="1"/>
    <col min="12806" max="12806" width="11.28515625" style="11" customWidth="1"/>
    <col min="12807" max="12807" width="16.85546875" style="11" customWidth="1"/>
    <col min="12808" max="12808" width="10.140625" style="11" customWidth="1"/>
    <col min="12809" max="12809" width="15" style="11" customWidth="1"/>
    <col min="12810" max="12810" width="10.7109375" style="11" customWidth="1"/>
    <col min="12811" max="12811" width="11.140625" style="11" customWidth="1"/>
    <col min="12812" max="12812" width="7.42578125" style="11" customWidth="1"/>
    <col min="12813" max="12813" width="6.5703125" style="11" customWidth="1"/>
    <col min="12814" max="12815" width="9.28515625" style="11" customWidth="1"/>
    <col min="12816" max="13056" width="9.140625" style="11"/>
    <col min="13057" max="13057" width="11.7109375" style="11" customWidth="1"/>
    <col min="13058" max="13058" width="9" style="11" customWidth="1"/>
    <col min="13059" max="13059" width="13.28515625" style="11" customWidth="1"/>
    <col min="13060" max="13060" width="12.28515625" style="11" customWidth="1"/>
    <col min="13061" max="13061" width="12.42578125" style="11" customWidth="1"/>
    <col min="13062" max="13062" width="11.28515625" style="11" customWidth="1"/>
    <col min="13063" max="13063" width="16.85546875" style="11" customWidth="1"/>
    <col min="13064" max="13064" width="10.140625" style="11" customWidth="1"/>
    <col min="13065" max="13065" width="15" style="11" customWidth="1"/>
    <col min="13066" max="13066" width="10.7109375" style="11" customWidth="1"/>
    <col min="13067" max="13067" width="11.140625" style="11" customWidth="1"/>
    <col min="13068" max="13068" width="7.42578125" style="11" customWidth="1"/>
    <col min="13069" max="13069" width="6.5703125" style="11" customWidth="1"/>
    <col min="13070" max="13071" width="9.28515625" style="11" customWidth="1"/>
    <col min="13072" max="13312" width="9.140625" style="11"/>
    <col min="13313" max="13313" width="11.7109375" style="11" customWidth="1"/>
    <col min="13314" max="13314" width="9" style="11" customWidth="1"/>
    <col min="13315" max="13315" width="13.28515625" style="11" customWidth="1"/>
    <col min="13316" max="13316" width="12.28515625" style="11" customWidth="1"/>
    <col min="13317" max="13317" width="12.42578125" style="11" customWidth="1"/>
    <col min="13318" max="13318" width="11.28515625" style="11" customWidth="1"/>
    <col min="13319" max="13319" width="16.85546875" style="11" customWidth="1"/>
    <col min="13320" max="13320" width="10.140625" style="11" customWidth="1"/>
    <col min="13321" max="13321" width="15" style="11" customWidth="1"/>
    <col min="13322" max="13322" width="10.7109375" style="11" customWidth="1"/>
    <col min="13323" max="13323" width="11.140625" style="11" customWidth="1"/>
    <col min="13324" max="13324" width="7.42578125" style="11" customWidth="1"/>
    <col min="13325" max="13325" width="6.5703125" style="11" customWidth="1"/>
    <col min="13326" max="13327" width="9.28515625" style="11" customWidth="1"/>
    <col min="13328" max="13568" width="9.140625" style="11"/>
    <col min="13569" max="13569" width="11.7109375" style="11" customWidth="1"/>
    <col min="13570" max="13570" width="9" style="11" customWidth="1"/>
    <col min="13571" max="13571" width="13.28515625" style="11" customWidth="1"/>
    <col min="13572" max="13572" width="12.28515625" style="11" customWidth="1"/>
    <col min="13573" max="13573" width="12.42578125" style="11" customWidth="1"/>
    <col min="13574" max="13574" width="11.28515625" style="11" customWidth="1"/>
    <col min="13575" max="13575" width="16.85546875" style="11" customWidth="1"/>
    <col min="13576" max="13576" width="10.140625" style="11" customWidth="1"/>
    <col min="13577" max="13577" width="15" style="11" customWidth="1"/>
    <col min="13578" max="13578" width="10.7109375" style="11" customWidth="1"/>
    <col min="13579" max="13579" width="11.140625" style="11" customWidth="1"/>
    <col min="13580" max="13580" width="7.42578125" style="11" customWidth="1"/>
    <col min="13581" max="13581" width="6.5703125" style="11" customWidth="1"/>
    <col min="13582" max="13583" width="9.28515625" style="11" customWidth="1"/>
    <col min="13584" max="13824" width="9.140625" style="11"/>
    <col min="13825" max="13825" width="11.7109375" style="11" customWidth="1"/>
    <col min="13826" max="13826" width="9" style="11" customWidth="1"/>
    <col min="13827" max="13827" width="13.28515625" style="11" customWidth="1"/>
    <col min="13828" max="13828" width="12.28515625" style="11" customWidth="1"/>
    <col min="13829" max="13829" width="12.42578125" style="11" customWidth="1"/>
    <col min="13830" max="13830" width="11.28515625" style="11" customWidth="1"/>
    <col min="13831" max="13831" width="16.85546875" style="11" customWidth="1"/>
    <col min="13832" max="13832" width="10.140625" style="11" customWidth="1"/>
    <col min="13833" max="13833" width="15" style="11" customWidth="1"/>
    <col min="13834" max="13834" width="10.7109375" style="11" customWidth="1"/>
    <col min="13835" max="13835" width="11.140625" style="11" customWidth="1"/>
    <col min="13836" max="13836" width="7.42578125" style="11" customWidth="1"/>
    <col min="13837" max="13837" width="6.5703125" style="11" customWidth="1"/>
    <col min="13838" max="13839" width="9.28515625" style="11" customWidth="1"/>
    <col min="13840" max="14080" width="9.140625" style="11"/>
    <col min="14081" max="14081" width="11.7109375" style="11" customWidth="1"/>
    <col min="14082" max="14082" width="9" style="11" customWidth="1"/>
    <col min="14083" max="14083" width="13.28515625" style="11" customWidth="1"/>
    <col min="14084" max="14084" width="12.28515625" style="11" customWidth="1"/>
    <col min="14085" max="14085" width="12.42578125" style="11" customWidth="1"/>
    <col min="14086" max="14086" width="11.28515625" style="11" customWidth="1"/>
    <col min="14087" max="14087" width="16.85546875" style="11" customWidth="1"/>
    <col min="14088" max="14088" width="10.140625" style="11" customWidth="1"/>
    <col min="14089" max="14089" width="15" style="11" customWidth="1"/>
    <col min="14090" max="14090" width="10.7109375" style="11" customWidth="1"/>
    <col min="14091" max="14091" width="11.140625" style="11" customWidth="1"/>
    <col min="14092" max="14092" width="7.42578125" style="11" customWidth="1"/>
    <col min="14093" max="14093" width="6.5703125" style="11" customWidth="1"/>
    <col min="14094" max="14095" width="9.28515625" style="11" customWidth="1"/>
    <col min="14096" max="14336" width="9.140625" style="11"/>
    <col min="14337" max="14337" width="11.7109375" style="11" customWidth="1"/>
    <col min="14338" max="14338" width="9" style="11" customWidth="1"/>
    <col min="14339" max="14339" width="13.28515625" style="11" customWidth="1"/>
    <col min="14340" max="14340" width="12.28515625" style="11" customWidth="1"/>
    <col min="14341" max="14341" width="12.42578125" style="11" customWidth="1"/>
    <col min="14342" max="14342" width="11.28515625" style="11" customWidth="1"/>
    <col min="14343" max="14343" width="16.85546875" style="11" customWidth="1"/>
    <col min="14344" max="14344" width="10.140625" style="11" customWidth="1"/>
    <col min="14345" max="14345" width="15" style="11" customWidth="1"/>
    <col min="14346" max="14346" width="10.7109375" style="11" customWidth="1"/>
    <col min="14347" max="14347" width="11.140625" style="11" customWidth="1"/>
    <col min="14348" max="14348" width="7.42578125" style="11" customWidth="1"/>
    <col min="14349" max="14349" width="6.5703125" style="11" customWidth="1"/>
    <col min="14350" max="14351" width="9.28515625" style="11" customWidth="1"/>
    <col min="14352" max="14592" width="9.140625" style="11"/>
    <col min="14593" max="14593" width="11.7109375" style="11" customWidth="1"/>
    <col min="14594" max="14594" width="9" style="11" customWidth="1"/>
    <col min="14595" max="14595" width="13.28515625" style="11" customWidth="1"/>
    <col min="14596" max="14596" width="12.28515625" style="11" customWidth="1"/>
    <col min="14597" max="14597" width="12.42578125" style="11" customWidth="1"/>
    <col min="14598" max="14598" width="11.28515625" style="11" customWidth="1"/>
    <col min="14599" max="14599" width="16.85546875" style="11" customWidth="1"/>
    <col min="14600" max="14600" width="10.140625" style="11" customWidth="1"/>
    <col min="14601" max="14601" width="15" style="11" customWidth="1"/>
    <col min="14602" max="14602" width="10.7109375" style="11" customWidth="1"/>
    <col min="14603" max="14603" width="11.140625" style="11" customWidth="1"/>
    <col min="14604" max="14604" width="7.42578125" style="11" customWidth="1"/>
    <col min="14605" max="14605" width="6.5703125" style="11" customWidth="1"/>
    <col min="14606" max="14607" width="9.28515625" style="11" customWidth="1"/>
    <col min="14608" max="14848" width="9.140625" style="11"/>
    <col min="14849" max="14849" width="11.7109375" style="11" customWidth="1"/>
    <col min="14850" max="14850" width="9" style="11" customWidth="1"/>
    <col min="14851" max="14851" width="13.28515625" style="11" customWidth="1"/>
    <col min="14852" max="14852" width="12.28515625" style="11" customWidth="1"/>
    <col min="14853" max="14853" width="12.42578125" style="11" customWidth="1"/>
    <col min="14854" max="14854" width="11.28515625" style="11" customWidth="1"/>
    <col min="14855" max="14855" width="16.85546875" style="11" customWidth="1"/>
    <col min="14856" max="14856" width="10.140625" style="11" customWidth="1"/>
    <col min="14857" max="14857" width="15" style="11" customWidth="1"/>
    <col min="14858" max="14858" width="10.7109375" style="11" customWidth="1"/>
    <col min="14859" max="14859" width="11.140625" style="11" customWidth="1"/>
    <col min="14860" max="14860" width="7.42578125" style="11" customWidth="1"/>
    <col min="14861" max="14861" width="6.5703125" style="11" customWidth="1"/>
    <col min="14862" max="14863" width="9.28515625" style="11" customWidth="1"/>
    <col min="14864" max="15104" width="9.140625" style="11"/>
    <col min="15105" max="15105" width="11.7109375" style="11" customWidth="1"/>
    <col min="15106" max="15106" width="9" style="11" customWidth="1"/>
    <col min="15107" max="15107" width="13.28515625" style="11" customWidth="1"/>
    <col min="15108" max="15108" width="12.28515625" style="11" customWidth="1"/>
    <col min="15109" max="15109" width="12.42578125" style="11" customWidth="1"/>
    <col min="15110" max="15110" width="11.28515625" style="11" customWidth="1"/>
    <col min="15111" max="15111" width="16.85546875" style="11" customWidth="1"/>
    <col min="15112" max="15112" width="10.140625" style="11" customWidth="1"/>
    <col min="15113" max="15113" width="15" style="11" customWidth="1"/>
    <col min="15114" max="15114" width="10.7109375" style="11" customWidth="1"/>
    <col min="15115" max="15115" width="11.140625" style="11" customWidth="1"/>
    <col min="15116" max="15116" width="7.42578125" style="11" customWidth="1"/>
    <col min="15117" max="15117" width="6.5703125" style="11" customWidth="1"/>
    <col min="15118" max="15119" width="9.28515625" style="11" customWidth="1"/>
    <col min="15120" max="15360" width="9.140625" style="11"/>
    <col min="15361" max="15361" width="11.7109375" style="11" customWidth="1"/>
    <col min="15362" max="15362" width="9" style="11" customWidth="1"/>
    <col min="15363" max="15363" width="13.28515625" style="11" customWidth="1"/>
    <col min="15364" max="15364" width="12.28515625" style="11" customWidth="1"/>
    <col min="15365" max="15365" width="12.42578125" style="11" customWidth="1"/>
    <col min="15366" max="15366" width="11.28515625" style="11" customWidth="1"/>
    <col min="15367" max="15367" width="16.85546875" style="11" customWidth="1"/>
    <col min="15368" max="15368" width="10.140625" style="11" customWidth="1"/>
    <col min="15369" max="15369" width="15" style="11" customWidth="1"/>
    <col min="15370" max="15370" width="10.7109375" style="11" customWidth="1"/>
    <col min="15371" max="15371" width="11.140625" style="11" customWidth="1"/>
    <col min="15372" max="15372" width="7.42578125" style="11" customWidth="1"/>
    <col min="15373" max="15373" width="6.5703125" style="11" customWidth="1"/>
    <col min="15374" max="15375" width="9.28515625" style="11" customWidth="1"/>
    <col min="15376" max="15616" width="9.140625" style="11"/>
    <col min="15617" max="15617" width="11.7109375" style="11" customWidth="1"/>
    <col min="15618" max="15618" width="9" style="11" customWidth="1"/>
    <col min="15619" max="15619" width="13.28515625" style="11" customWidth="1"/>
    <col min="15620" max="15620" width="12.28515625" style="11" customWidth="1"/>
    <col min="15621" max="15621" width="12.42578125" style="11" customWidth="1"/>
    <col min="15622" max="15622" width="11.28515625" style="11" customWidth="1"/>
    <col min="15623" max="15623" width="16.85546875" style="11" customWidth="1"/>
    <col min="15624" max="15624" width="10.140625" style="11" customWidth="1"/>
    <col min="15625" max="15625" width="15" style="11" customWidth="1"/>
    <col min="15626" max="15626" width="10.7109375" style="11" customWidth="1"/>
    <col min="15627" max="15627" width="11.140625" style="11" customWidth="1"/>
    <col min="15628" max="15628" width="7.42578125" style="11" customWidth="1"/>
    <col min="15629" max="15629" width="6.5703125" style="11" customWidth="1"/>
    <col min="15630" max="15631" width="9.28515625" style="11" customWidth="1"/>
    <col min="15632" max="15872" width="9.140625" style="11"/>
    <col min="15873" max="15873" width="11.7109375" style="11" customWidth="1"/>
    <col min="15874" max="15874" width="9" style="11" customWidth="1"/>
    <col min="15875" max="15875" width="13.28515625" style="11" customWidth="1"/>
    <col min="15876" max="15876" width="12.28515625" style="11" customWidth="1"/>
    <col min="15877" max="15877" width="12.42578125" style="11" customWidth="1"/>
    <col min="15878" max="15878" width="11.28515625" style="11" customWidth="1"/>
    <col min="15879" max="15879" width="16.85546875" style="11" customWidth="1"/>
    <col min="15880" max="15880" width="10.140625" style="11" customWidth="1"/>
    <col min="15881" max="15881" width="15" style="11" customWidth="1"/>
    <col min="15882" max="15882" width="10.7109375" style="11" customWidth="1"/>
    <col min="15883" max="15883" width="11.140625" style="11" customWidth="1"/>
    <col min="15884" max="15884" width="7.42578125" style="11" customWidth="1"/>
    <col min="15885" max="15885" width="6.5703125" style="11" customWidth="1"/>
    <col min="15886" max="15887" width="9.28515625" style="11" customWidth="1"/>
    <col min="15888" max="16128" width="9.140625" style="11"/>
    <col min="16129" max="16129" width="11.7109375" style="11" customWidth="1"/>
    <col min="16130" max="16130" width="9" style="11" customWidth="1"/>
    <col min="16131" max="16131" width="13.28515625" style="11" customWidth="1"/>
    <col min="16132" max="16132" width="12.28515625" style="11" customWidth="1"/>
    <col min="16133" max="16133" width="12.42578125" style="11" customWidth="1"/>
    <col min="16134" max="16134" width="11.28515625" style="11" customWidth="1"/>
    <col min="16135" max="16135" width="16.85546875" style="11" customWidth="1"/>
    <col min="16136" max="16136" width="10.140625" style="11" customWidth="1"/>
    <col min="16137" max="16137" width="15" style="11" customWidth="1"/>
    <col min="16138" max="16138" width="10.7109375" style="11" customWidth="1"/>
    <col min="16139" max="16139" width="11.140625" style="11" customWidth="1"/>
    <col min="16140" max="16140" width="7.42578125" style="11" customWidth="1"/>
    <col min="16141" max="16141" width="6.5703125" style="11" customWidth="1"/>
    <col min="16142" max="16143" width="9.28515625" style="11" customWidth="1"/>
    <col min="16144" max="16384" width="9.140625" style="11"/>
  </cols>
  <sheetData>
    <row r="1" spans="1:10" ht="21.95" customHeight="1" x14ac:dyDescent="0.2">
      <c r="A1" s="271" t="s">
        <v>54</v>
      </c>
      <c r="B1" s="271"/>
      <c r="C1" s="271"/>
      <c r="D1" s="271"/>
      <c r="E1" s="271"/>
      <c r="F1" s="271"/>
      <c r="G1" s="271"/>
      <c r="H1" s="271"/>
      <c r="I1" s="272"/>
      <c r="J1" s="17"/>
    </row>
    <row r="2" spans="1:10" ht="21.95" customHeight="1" x14ac:dyDescent="0.2">
      <c r="A2" s="273" t="s">
        <v>52</v>
      </c>
      <c r="B2" s="273"/>
      <c r="C2" s="273"/>
      <c r="D2" s="273"/>
      <c r="E2" s="273"/>
      <c r="F2" s="273"/>
      <c r="G2" s="273"/>
      <c r="H2" s="273"/>
      <c r="I2" s="274"/>
      <c r="J2" s="17"/>
    </row>
    <row r="3" spans="1:10" ht="21.95" customHeight="1" x14ac:dyDescent="0.2">
      <c r="A3" s="275" t="s">
        <v>302</v>
      </c>
      <c r="B3" s="275"/>
      <c r="C3" s="275"/>
      <c r="D3" s="275"/>
      <c r="E3" s="275"/>
      <c r="F3" s="275"/>
      <c r="G3" s="275"/>
      <c r="H3" s="275"/>
      <c r="I3" s="276"/>
      <c r="J3" s="17"/>
    </row>
    <row r="4" spans="1:10" ht="20.100000000000001" customHeight="1" x14ac:dyDescent="0.2">
      <c r="A4" s="220" t="s">
        <v>194</v>
      </c>
      <c r="B4" s="220"/>
      <c r="C4" s="220"/>
      <c r="D4" s="220"/>
      <c r="E4" s="220"/>
      <c r="F4" s="277"/>
      <c r="G4" s="277"/>
      <c r="H4" s="277"/>
      <c r="I4" s="277"/>
    </row>
    <row r="5" spans="1:10" ht="20.100000000000001" customHeight="1" x14ac:dyDescent="0.2">
      <c r="A5" s="220" t="s">
        <v>195</v>
      </c>
      <c r="B5" s="220"/>
      <c r="C5" s="220"/>
      <c r="D5" s="220"/>
      <c r="E5" s="220"/>
      <c r="F5" s="277" t="s">
        <v>196</v>
      </c>
      <c r="G5" s="277"/>
      <c r="H5" s="277"/>
      <c r="I5" s="277"/>
    </row>
    <row r="6" spans="1:10" ht="20.100000000000001" customHeight="1" x14ac:dyDescent="0.2">
      <c r="A6" s="220" t="s">
        <v>197</v>
      </c>
      <c r="B6" s="220"/>
      <c r="C6" s="220"/>
      <c r="D6" s="220"/>
      <c r="E6" s="220"/>
      <c r="F6" s="220"/>
      <c r="G6" s="220"/>
      <c r="H6" s="220"/>
      <c r="I6" s="220"/>
    </row>
    <row r="7" spans="1:10" ht="20.100000000000001" customHeight="1" x14ac:dyDescent="0.2">
      <c r="A7" s="223" t="s">
        <v>175</v>
      </c>
      <c r="B7" s="223"/>
      <c r="C7" s="223"/>
      <c r="D7" s="223"/>
      <c r="E7" s="223"/>
      <c r="F7" s="223"/>
      <c r="G7" s="223"/>
      <c r="H7" s="223"/>
      <c r="I7" s="223"/>
    </row>
    <row r="8" spans="1:10" ht="20.100000000000001" customHeight="1" x14ac:dyDescent="0.2">
      <c r="A8" s="35" t="s">
        <v>0</v>
      </c>
      <c r="B8" s="220" t="s">
        <v>176</v>
      </c>
      <c r="C8" s="220"/>
      <c r="D8" s="220"/>
      <c r="E8" s="220"/>
      <c r="F8" s="220"/>
      <c r="G8" s="220"/>
      <c r="H8" s="279"/>
      <c r="I8" s="279"/>
    </row>
    <row r="9" spans="1:10" ht="20.100000000000001" customHeight="1" x14ac:dyDescent="0.2">
      <c r="A9" s="35" t="s">
        <v>1</v>
      </c>
      <c r="B9" s="220" t="s">
        <v>7</v>
      </c>
      <c r="C9" s="220"/>
      <c r="D9" s="220"/>
      <c r="E9" s="220"/>
      <c r="F9" s="220"/>
      <c r="G9" s="220"/>
      <c r="H9" s="277"/>
      <c r="I9" s="277"/>
    </row>
    <row r="10" spans="1:10" ht="20.100000000000001" customHeight="1" x14ac:dyDescent="0.2">
      <c r="A10" s="35" t="s">
        <v>2</v>
      </c>
      <c r="B10" s="220" t="s">
        <v>198</v>
      </c>
      <c r="C10" s="220"/>
      <c r="D10" s="220"/>
      <c r="E10" s="220"/>
      <c r="F10" s="220"/>
      <c r="G10" s="220"/>
      <c r="H10" s="277"/>
      <c r="I10" s="277"/>
    </row>
    <row r="11" spans="1:10" ht="20.100000000000001" customHeight="1" x14ac:dyDescent="0.2">
      <c r="A11" s="35" t="s">
        <v>3</v>
      </c>
      <c r="B11" s="220" t="s">
        <v>199</v>
      </c>
      <c r="C11" s="220"/>
      <c r="D11" s="220"/>
      <c r="E11" s="220"/>
      <c r="F11" s="220"/>
      <c r="G11" s="220"/>
      <c r="H11" s="277">
        <v>12</v>
      </c>
      <c r="I11" s="277"/>
    </row>
    <row r="12" spans="1:10" ht="20.100000000000001" customHeight="1" x14ac:dyDescent="0.2">
      <c r="A12" s="229" t="s">
        <v>177</v>
      </c>
      <c r="B12" s="229"/>
      <c r="C12" s="229"/>
      <c r="D12" s="229"/>
      <c r="E12" s="229"/>
      <c r="F12" s="229"/>
      <c r="G12" s="229"/>
      <c r="H12" s="229"/>
      <c r="I12" s="229"/>
    </row>
    <row r="13" spans="1:10" ht="48" customHeight="1" x14ac:dyDescent="0.2">
      <c r="A13" s="202" t="s">
        <v>200</v>
      </c>
      <c r="B13" s="202"/>
      <c r="C13" s="202"/>
      <c r="D13" s="202"/>
      <c r="E13" s="202"/>
      <c r="F13" s="223" t="s">
        <v>201</v>
      </c>
      <c r="G13" s="223"/>
      <c r="H13" s="278" t="s">
        <v>202</v>
      </c>
      <c r="I13" s="278"/>
    </row>
    <row r="14" spans="1:10" ht="20.100000000000001" customHeight="1" x14ac:dyDescent="0.2">
      <c r="A14" s="265" t="s">
        <v>278</v>
      </c>
      <c r="B14" s="266"/>
      <c r="C14" s="266"/>
      <c r="D14" s="266"/>
      <c r="E14" s="267"/>
      <c r="F14" s="268"/>
      <c r="G14" s="268"/>
      <c r="H14" s="269"/>
      <c r="I14" s="269"/>
    </row>
    <row r="15" spans="1:10" ht="20.100000000000001" customHeight="1" x14ac:dyDescent="0.2">
      <c r="A15" s="240"/>
      <c r="B15" s="240"/>
      <c r="C15" s="240"/>
      <c r="D15" s="240"/>
      <c r="E15" s="240"/>
      <c r="F15" s="240"/>
      <c r="G15" s="240"/>
      <c r="H15" s="240" t="e">
        <f>SUM(#REF!)</f>
        <v>#REF!</v>
      </c>
      <c r="I15" s="240" t="e">
        <f>SUM(#REF!)</f>
        <v>#REF!</v>
      </c>
    </row>
    <row r="16" spans="1:10" ht="53.25" customHeight="1" x14ac:dyDescent="0.2">
      <c r="A16" s="270" t="s">
        <v>203</v>
      </c>
      <c r="B16" s="270"/>
      <c r="C16" s="270"/>
      <c r="D16" s="270"/>
      <c r="E16" s="270"/>
      <c r="F16" s="270"/>
      <c r="G16" s="270"/>
      <c r="H16" s="270" t="e">
        <f>SUM(#REF!)</f>
        <v>#REF!</v>
      </c>
      <c r="I16" s="270" t="e">
        <f>SUM(#REF!)</f>
        <v>#REF!</v>
      </c>
    </row>
    <row r="17" spans="1:15" ht="20.25" customHeight="1" x14ac:dyDescent="0.2">
      <c r="A17" s="240"/>
      <c r="B17" s="240"/>
      <c r="C17" s="240"/>
      <c r="D17" s="240"/>
      <c r="E17" s="240"/>
      <c r="F17" s="240"/>
      <c r="G17" s="240"/>
      <c r="H17" s="240" t="e">
        <f>SUM(#REF!)</f>
        <v>#REF!</v>
      </c>
      <c r="I17" s="240" t="e">
        <f>SUM(#REF!)</f>
        <v>#REF!</v>
      </c>
    </row>
    <row r="18" spans="1:15" ht="20.100000000000001" customHeight="1" x14ac:dyDescent="0.2">
      <c r="A18" s="223" t="s">
        <v>204</v>
      </c>
      <c r="B18" s="223"/>
      <c r="C18" s="223"/>
      <c r="D18" s="223"/>
      <c r="E18" s="223"/>
      <c r="F18" s="223"/>
      <c r="G18" s="223"/>
      <c r="H18" s="223"/>
      <c r="I18" s="223"/>
    </row>
    <row r="19" spans="1:15" ht="20.100000000000001" customHeight="1" x14ac:dyDescent="0.2">
      <c r="A19" s="35">
        <v>1</v>
      </c>
      <c r="B19" s="257" t="s">
        <v>178</v>
      </c>
      <c r="C19" s="257"/>
      <c r="D19" s="257"/>
      <c r="E19" s="257"/>
      <c r="F19" s="257"/>
      <c r="G19" s="257"/>
      <c r="H19" s="263" t="s">
        <v>279</v>
      </c>
      <c r="I19" s="263"/>
    </row>
    <row r="20" spans="1:15" ht="20.100000000000001" customHeight="1" x14ac:dyDescent="0.2">
      <c r="A20" s="35">
        <v>2</v>
      </c>
      <c r="B20" s="257" t="s">
        <v>15</v>
      </c>
      <c r="C20" s="257"/>
      <c r="D20" s="257"/>
      <c r="E20" s="257"/>
      <c r="F20" s="257"/>
      <c r="G20" s="257"/>
      <c r="H20" s="263"/>
      <c r="I20" s="263"/>
    </row>
    <row r="21" spans="1:15" ht="20.100000000000001" customHeight="1" x14ac:dyDescent="0.2">
      <c r="A21" s="35">
        <v>3</v>
      </c>
      <c r="B21" s="257" t="s">
        <v>179</v>
      </c>
      <c r="C21" s="257"/>
      <c r="D21" s="257"/>
      <c r="E21" s="257"/>
      <c r="F21" s="257"/>
      <c r="G21" s="257"/>
      <c r="H21" s="264"/>
      <c r="I21" s="264"/>
    </row>
    <row r="22" spans="1:15" ht="20.100000000000001" customHeight="1" x14ac:dyDescent="0.2">
      <c r="A22" s="35">
        <v>4</v>
      </c>
      <c r="B22" s="257" t="s">
        <v>16</v>
      </c>
      <c r="C22" s="257"/>
      <c r="D22" s="257"/>
      <c r="E22" s="257"/>
      <c r="F22" s="257"/>
      <c r="G22" s="257"/>
      <c r="H22" s="259"/>
      <c r="I22" s="259"/>
    </row>
    <row r="23" spans="1:15" ht="20.100000000000001" customHeight="1" x14ac:dyDescent="0.2">
      <c r="A23" s="260"/>
      <c r="B23" s="260"/>
      <c r="C23" s="260"/>
      <c r="D23" s="260"/>
      <c r="E23" s="260"/>
      <c r="F23" s="260"/>
      <c r="G23" s="260"/>
      <c r="H23" s="260"/>
      <c r="I23" s="260"/>
      <c r="J23" s="36"/>
      <c r="N23" s="36"/>
      <c r="O23" s="37"/>
    </row>
    <row r="24" spans="1:15" ht="20.100000000000001" customHeight="1" x14ac:dyDescent="0.2">
      <c r="A24" s="261" t="s">
        <v>205</v>
      </c>
      <c r="B24" s="261"/>
      <c r="C24" s="261"/>
      <c r="D24" s="261"/>
      <c r="E24" s="261"/>
      <c r="F24" s="261"/>
      <c r="G24" s="261"/>
      <c r="H24" s="261"/>
      <c r="I24" s="261"/>
      <c r="N24" s="36"/>
      <c r="O24" s="37"/>
    </row>
    <row r="25" spans="1:15" ht="20.100000000000001" customHeight="1" x14ac:dyDescent="0.25">
      <c r="A25" s="262"/>
      <c r="B25" s="262"/>
      <c r="C25" s="262"/>
      <c r="D25" s="262"/>
      <c r="E25" s="262"/>
      <c r="F25" s="262"/>
      <c r="G25" s="262"/>
      <c r="H25" s="262"/>
      <c r="I25" s="262"/>
      <c r="J25" s="37"/>
      <c r="K25" s="37"/>
    </row>
    <row r="26" spans="1:15" ht="20.100000000000001" customHeight="1" x14ac:dyDescent="0.2">
      <c r="A26" s="244" t="s">
        <v>206</v>
      </c>
      <c r="B26" s="245"/>
      <c r="C26" s="245"/>
      <c r="D26" s="245"/>
      <c r="E26" s="245"/>
      <c r="F26" s="245"/>
      <c r="G26" s="245"/>
      <c r="H26" s="245"/>
      <c r="I26" s="246"/>
    </row>
    <row r="27" spans="1:15" ht="20.100000000000001" customHeight="1" x14ac:dyDescent="0.2">
      <c r="A27" s="38">
        <v>1</v>
      </c>
      <c r="B27" s="256" t="s">
        <v>207</v>
      </c>
      <c r="C27" s="256"/>
      <c r="D27" s="256"/>
      <c r="E27" s="256"/>
      <c r="F27" s="256"/>
      <c r="G27" s="256"/>
      <c r="H27" s="39" t="s">
        <v>12</v>
      </c>
      <c r="I27" s="38" t="s">
        <v>208</v>
      </c>
    </row>
    <row r="28" spans="1:15" ht="29.25" customHeight="1" x14ac:dyDescent="0.2">
      <c r="A28" s="35" t="s">
        <v>0</v>
      </c>
      <c r="B28" s="220" t="s">
        <v>209</v>
      </c>
      <c r="C28" s="220"/>
      <c r="D28" s="220"/>
      <c r="E28" s="220"/>
      <c r="F28" s="220"/>
      <c r="G28" s="220"/>
      <c r="H28" s="220"/>
      <c r="I28" s="40">
        <v>0</v>
      </c>
    </row>
    <row r="29" spans="1:15" ht="20.100000000000001" customHeight="1" x14ac:dyDescent="0.2">
      <c r="A29" s="35" t="s">
        <v>1</v>
      </c>
      <c r="B29" s="257" t="s">
        <v>181</v>
      </c>
      <c r="C29" s="257"/>
      <c r="D29" s="257"/>
      <c r="E29" s="257"/>
      <c r="F29" s="257"/>
      <c r="G29" s="257"/>
      <c r="H29" s="41">
        <v>0.3</v>
      </c>
      <c r="I29" s="40">
        <f>I28*H29</f>
        <v>0</v>
      </c>
    </row>
    <row r="30" spans="1:15" ht="20.100000000000001" customHeight="1" x14ac:dyDescent="0.2">
      <c r="A30" s="35" t="s">
        <v>10</v>
      </c>
      <c r="B30" s="220" t="s">
        <v>210</v>
      </c>
      <c r="C30" s="220"/>
      <c r="D30" s="220"/>
      <c r="E30" s="220"/>
      <c r="F30" s="220"/>
      <c r="G30" s="220"/>
      <c r="H30" s="220"/>
      <c r="I30" s="40"/>
      <c r="J30" s="42"/>
      <c r="K30" s="43"/>
      <c r="L30" s="44"/>
    </row>
    <row r="31" spans="1:15" ht="20.100000000000001" customHeight="1" x14ac:dyDescent="0.2">
      <c r="A31" s="258" t="s">
        <v>11</v>
      </c>
      <c r="B31" s="258"/>
      <c r="C31" s="258"/>
      <c r="D31" s="258"/>
      <c r="E31" s="258"/>
      <c r="F31" s="258"/>
      <c r="G31" s="258"/>
      <c r="H31" s="258"/>
      <c r="I31" s="45">
        <f>SUM(I28:I30)</f>
        <v>0</v>
      </c>
      <c r="J31" s="42"/>
      <c r="K31" s="43"/>
      <c r="L31" s="44"/>
    </row>
    <row r="32" spans="1:15" ht="20.100000000000001" customHeight="1" x14ac:dyDescent="0.2">
      <c r="A32" s="218" t="s">
        <v>211</v>
      </c>
      <c r="B32" s="218"/>
      <c r="C32" s="218"/>
      <c r="D32" s="218"/>
      <c r="E32" s="218"/>
      <c r="F32" s="218"/>
      <c r="G32" s="218"/>
      <c r="H32" s="218"/>
      <c r="I32" s="218"/>
      <c r="J32" s="42"/>
      <c r="K32" s="43"/>
      <c r="L32" s="44"/>
    </row>
    <row r="33" spans="1:256" ht="20.100000000000001" customHeight="1" x14ac:dyDescent="0.2">
      <c r="A33" s="142">
        <v>2</v>
      </c>
      <c r="B33" s="223" t="s">
        <v>182</v>
      </c>
      <c r="C33" s="223"/>
      <c r="D33" s="223"/>
      <c r="E33" s="223"/>
      <c r="F33" s="223"/>
      <c r="G33" s="223"/>
      <c r="H33" s="223"/>
      <c r="I33" s="143" t="s">
        <v>180</v>
      </c>
      <c r="J33" s="42"/>
      <c r="K33" s="43"/>
      <c r="L33" s="44"/>
    </row>
    <row r="34" spans="1:256" s="144" customFormat="1" ht="25.5" customHeight="1" x14ac:dyDescent="0.2">
      <c r="A34" s="141" t="s">
        <v>0</v>
      </c>
      <c r="B34" s="255" t="s">
        <v>285</v>
      </c>
      <c r="C34" s="255"/>
      <c r="D34" s="255"/>
      <c r="E34" s="255"/>
      <c r="F34" s="255"/>
      <c r="G34" s="255"/>
      <c r="H34" s="255"/>
      <c r="I34" s="49">
        <v>0</v>
      </c>
      <c r="J34" s="254"/>
      <c r="K34" s="254"/>
      <c r="L34" s="254"/>
      <c r="M34" s="254"/>
      <c r="N34" s="254"/>
      <c r="O34" s="254"/>
      <c r="P34" s="254"/>
      <c r="Q34" s="254"/>
      <c r="R34" s="254"/>
      <c r="S34" s="254"/>
      <c r="T34" s="254"/>
      <c r="U34" s="254"/>
      <c r="V34" s="254"/>
      <c r="W34" s="254"/>
      <c r="X34" s="254"/>
      <c r="Y34" s="254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  <c r="AM34" s="254"/>
      <c r="AN34" s="254"/>
      <c r="AO34" s="254"/>
      <c r="AP34" s="254"/>
      <c r="AQ34" s="254"/>
      <c r="AR34" s="254"/>
      <c r="AS34" s="254"/>
      <c r="AT34" s="254"/>
      <c r="AU34" s="254"/>
      <c r="AV34" s="254"/>
      <c r="AW34" s="254"/>
      <c r="AX34" s="254"/>
      <c r="AY34" s="254"/>
      <c r="AZ34" s="254"/>
      <c r="BA34" s="254"/>
      <c r="BB34" s="254"/>
      <c r="BC34" s="254"/>
      <c r="BD34" s="254"/>
      <c r="BE34" s="254"/>
      <c r="BF34" s="254"/>
      <c r="BG34" s="254"/>
      <c r="BH34" s="254"/>
      <c r="BI34" s="254"/>
      <c r="BJ34" s="254"/>
      <c r="BK34" s="254"/>
      <c r="BL34" s="254"/>
      <c r="BM34" s="254"/>
      <c r="BN34" s="254"/>
      <c r="BO34" s="254"/>
      <c r="BP34" s="254"/>
      <c r="BQ34" s="254"/>
      <c r="BR34" s="254"/>
      <c r="BS34" s="254"/>
      <c r="BT34" s="254"/>
      <c r="BU34" s="254"/>
      <c r="BV34" s="254"/>
      <c r="BW34" s="254"/>
      <c r="BX34" s="254"/>
      <c r="BY34" s="254"/>
      <c r="BZ34" s="254"/>
      <c r="CA34" s="254"/>
      <c r="CB34" s="254"/>
      <c r="CC34" s="254"/>
      <c r="CD34" s="254"/>
      <c r="CE34" s="254"/>
      <c r="CF34" s="254"/>
      <c r="CG34" s="254"/>
      <c r="CH34" s="254"/>
      <c r="CI34" s="254"/>
      <c r="CJ34" s="254"/>
      <c r="CK34" s="254"/>
      <c r="CL34" s="254"/>
      <c r="CM34" s="254"/>
      <c r="CN34" s="254"/>
      <c r="CO34" s="254"/>
      <c r="CP34" s="254"/>
      <c r="CQ34" s="254"/>
      <c r="CR34" s="254"/>
      <c r="CS34" s="254"/>
      <c r="CT34" s="254"/>
      <c r="CU34" s="254"/>
      <c r="CV34" s="254"/>
      <c r="CW34" s="254"/>
      <c r="CX34" s="254"/>
      <c r="CY34" s="254"/>
      <c r="CZ34" s="254"/>
      <c r="DA34" s="254"/>
      <c r="DB34" s="254"/>
      <c r="DC34" s="254"/>
      <c r="DD34" s="254"/>
      <c r="DE34" s="254"/>
      <c r="DF34" s="254"/>
      <c r="DG34" s="254"/>
      <c r="DH34" s="254"/>
      <c r="DI34" s="254"/>
      <c r="DJ34" s="254"/>
      <c r="DK34" s="254"/>
      <c r="DL34" s="254"/>
      <c r="DM34" s="254"/>
      <c r="DN34" s="254"/>
      <c r="DO34" s="254"/>
      <c r="DP34" s="254"/>
      <c r="DQ34" s="254"/>
      <c r="DR34" s="254"/>
      <c r="DS34" s="254"/>
      <c r="DT34" s="254"/>
      <c r="DU34" s="254"/>
      <c r="DV34" s="254"/>
      <c r="DW34" s="254"/>
      <c r="DX34" s="254"/>
      <c r="DY34" s="254"/>
      <c r="DZ34" s="254"/>
      <c r="EA34" s="254"/>
      <c r="EB34" s="254"/>
      <c r="EC34" s="254"/>
      <c r="ED34" s="254"/>
      <c r="EE34" s="254"/>
      <c r="EF34" s="254"/>
      <c r="EG34" s="254"/>
      <c r="EH34" s="254"/>
      <c r="EI34" s="254"/>
      <c r="EJ34" s="254"/>
      <c r="EK34" s="254"/>
      <c r="EL34" s="254"/>
      <c r="EM34" s="254"/>
      <c r="EN34" s="254"/>
      <c r="EO34" s="254"/>
      <c r="EP34" s="254"/>
      <c r="EQ34" s="254"/>
      <c r="ER34" s="254"/>
      <c r="ES34" s="254"/>
      <c r="ET34" s="254"/>
      <c r="EU34" s="254"/>
      <c r="EV34" s="254"/>
      <c r="EW34" s="254"/>
      <c r="EX34" s="254"/>
      <c r="EY34" s="254"/>
      <c r="EZ34" s="254"/>
      <c r="FA34" s="254"/>
      <c r="FB34" s="254"/>
      <c r="FC34" s="254"/>
      <c r="FD34" s="254"/>
      <c r="FE34" s="254"/>
      <c r="FF34" s="254"/>
      <c r="FG34" s="254"/>
      <c r="FH34" s="254"/>
      <c r="FI34" s="254"/>
      <c r="FJ34" s="254"/>
      <c r="FK34" s="254"/>
      <c r="FL34" s="254"/>
      <c r="FM34" s="254"/>
      <c r="FN34" s="254"/>
      <c r="FO34" s="254"/>
      <c r="FP34" s="254"/>
      <c r="FQ34" s="254"/>
      <c r="FR34" s="254"/>
      <c r="FS34" s="254"/>
      <c r="FT34" s="254"/>
      <c r="FU34" s="254"/>
      <c r="FV34" s="254"/>
      <c r="FW34" s="254"/>
      <c r="FX34" s="254"/>
      <c r="FY34" s="254"/>
      <c r="FZ34" s="254"/>
      <c r="GA34" s="254"/>
      <c r="GB34" s="254"/>
      <c r="GC34" s="254"/>
      <c r="GD34" s="254"/>
      <c r="GE34" s="254"/>
      <c r="GF34" s="254"/>
      <c r="GG34" s="254"/>
      <c r="GH34" s="254"/>
      <c r="GI34" s="254"/>
      <c r="GJ34" s="254"/>
      <c r="GK34" s="254"/>
      <c r="GL34" s="254"/>
      <c r="GM34" s="254"/>
      <c r="GN34" s="254"/>
      <c r="GO34" s="254"/>
      <c r="GP34" s="254"/>
      <c r="GQ34" s="254"/>
      <c r="GR34" s="254"/>
      <c r="GS34" s="254"/>
      <c r="GT34" s="254"/>
      <c r="GU34" s="254"/>
      <c r="GV34" s="254"/>
      <c r="GW34" s="254"/>
      <c r="GX34" s="254"/>
      <c r="GY34" s="254"/>
      <c r="GZ34" s="254"/>
      <c r="HA34" s="254"/>
      <c r="HB34" s="254"/>
      <c r="HC34" s="254"/>
      <c r="HD34" s="254"/>
      <c r="HE34" s="254"/>
      <c r="HF34" s="254"/>
      <c r="HG34" s="254"/>
      <c r="HH34" s="254"/>
      <c r="HI34" s="254"/>
      <c r="HJ34" s="254"/>
      <c r="HK34" s="254"/>
      <c r="HL34" s="254"/>
      <c r="HM34" s="254"/>
      <c r="HN34" s="254"/>
      <c r="HO34" s="254"/>
      <c r="HP34" s="254"/>
      <c r="HQ34" s="254"/>
      <c r="HR34" s="254"/>
      <c r="HS34" s="254"/>
      <c r="HT34" s="254"/>
      <c r="HU34" s="254"/>
      <c r="HV34" s="254"/>
      <c r="HW34" s="254"/>
      <c r="HX34" s="254"/>
      <c r="HY34" s="254"/>
      <c r="HZ34" s="254"/>
      <c r="IA34" s="254"/>
      <c r="IB34" s="254"/>
      <c r="IC34" s="254"/>
      <c r="ID34" s="254"/>
      <c r="IE34" s="254"/>
      <c r="IF34" s="254"/>
      <c r="IG34" s="254"/>
      <c r="IH34" s="254"/>
      <c r="II34" s="254"/>
      <c r="IJ34" s="254"/>
      <c r="IK34" s="254"/>
      <c r="IL34" s="254"/>
      <c r="IM34" s="254"/>
      <c r="IN34" s="254"/>
      <c r="IO34" s="254"/>
      <c r="IP34" s="254"/>
      <c r="IQ34" s="254"/>
      <c r="IR34" s="254"/>
      <c r="IS34" s="254"/>
      <c r="IT34" s="254"/>
      <c r="IU34" s="254"/>
      <c r="IV34" s="254"/>
    </row>
    <row r="35" spans="1:256" ht="23.25" customHeight="1" x14ac:dyDescent="0.2">
      <c r="A35" s="141" t="s">
        <v>1</v>
      </c>
      <c r="B35" s="235" t="s">
        <v>215</v>
      </c>
      <c r="C35" s="235"/>
      <c r="D35" s="235"/>
      <c r="E35" s="235"/>
      <c r="F35" s="235"/>
      <c r="G35" s="235"/>
      <c r="H35" s="235"/>
      <c r="I35" s="49"/>
    </row>
    <row r="36" spans="1:256" ht="25.5" customHeight="1" x14ac:dyDescent="0.2">
      <c r="A36" s="141" t="s">
        <v>2</v>
      </c>
      <c r="B36" s="241" t="s">
        <v>216</v>
      </c>
      <c r="C36" s="241"/>
      <c r="D36" s="241"/>
      <c r="E36" s="241"/>
      <c r="F36" s="241"/>
      <c r="G36" s="241"/>
      <c r="H36" s="241"/>
      <c r="I36" s="49"/>
    </row>
    <row r="37" spans="1:256" ht="23.25" customHeight="1" x14ac:dyDescent="0.2">
      <c r="A37" s="141" t="s">
        <v>3</v>
      </c>
      <c r="B37" s="241" t="s">
        <v>286</v>
      </c>
      <c r="C37" s="241"/>
      <c r="D37" s="241"/>
      <c r="E37" s="241"/>
      <c r="F37" s="241"/>
      <c r="G37" s="241"/>
      <c r="H37" s="241"/>
      <c r="I37" s="54">
        <v>0</v>
      </c>
    </row>
    <row r="38" spans="1:256" ht="27" customHeight="1" x14ac:dyDescent="0.2">
      <c r="A38" s="141" t="s">
        <v>4</v>
      </c>
      <c r="B38" s="241" t="s">
        <v>13</v>
      </c>
      <c r="C38" s="241"/>
      <c r="D38" s="241"/>
      <c r="E38" s="241"/>
      <c r="F38" s="241"/>
      <c r="G38" s="241"/>
      <c r="H38" s="241"/>
      <c r="I38" s="49">
        <v>0</v>
      </c>
    </row>
    <row r="39" spans="1:256" ht="22.5" customHeight="1" x14ac:dyDescent="0.2">
      <c r="A39" s="55"/>
      <c r="B39" s="253" t="s">
        <v>217</v>
      </c>
      <c r="C39" s="253"/>
      <c r="D39" s="253"/>
      <c r="E39" s="253"/>
      <c r="F39" s="253"/>
      <c r="G39" s="253"/>
      <c r="H39" s="253"/>
      <c r="I39" s="56">
        <f>SUM(I34:I38)</f>
        <v>0</v>
      </c>
    </row>
    <row r="40" spans="1:256" ht="26.25" customHeight="1" x14ac:dyDescent="0.2">
      <c r="A40" s="240"/>
      <c r="B40" s="240"/>
      <c r="C40" s="240"/>
      <c r="D40" s="240"/>
      <c r="E40" s="240"/>
      <c r="F40" s="240"/>
      <c r="G40" s="240"/>
      <c r="H40" s="240"/>
      <c r="I40" s="240"/>
    </row>
    <row r="41" spans="1:256" ht="21" customHeight="1" x14ac:dyDescent="0.2">
      <c r="A41" s="247" t="s">
        <v>218</v>
      </c>
      <c r="B41" s="248"/>
      <c r="C41" s="248"/>
      <c r="D41" s="248"/>
      <c r="E41" s="248"/>
      <c r="F41" s="248"/>
      <c r="G41" s="248"/>
      <c r="H41" s="248"/>
      <c r="I41" s="249"/>
    </row>
    <row r="42" spans="1:256" ht="20.100000000000001" customHeight="1" x14ac:dyDescent="0.2">
      <c r="A42" s="234"/>
      <c r="B42" s="234"/>
      <c r="C42" s="234"/>
      <c r="D42" s="234"/>
      <c r="E42" s="234"/>
      <c r="F42" s="234"/>
      <c r="G42" s="234"/>
      <c r="H42" s="234"/>
      <c r="I42" s="234"/>
    </row>
    <row r="43" spans="1:256" ht="20.100000000000001" customHeight="1" x14ac:dyDescent="0.2">
      <c r="A43" s="229" t="s">
        <v>219</v>
      </c>
      <c r="B43" s="229"/>
      <c r="C43" s="229"/>
      <c r="D43" s="229"/>
      <c r="E43" s="229"/>
      <c r="F43" s="229"/>
      <c r="G43" s="229"/>
      <c r="H43" s="229"/>
      <c r="I43" s="229"/>
    </row>
    <row r="44" spans="1:256" s="57" customFormat="1" ht="27.75" customHeight="1" x14ac:dyDescent="0.2">
      <c r="A44" s="142">
        <v>3</v>
      </c>
      <c r="B44" s="223" t="s">
        <v>220</v>
      </c>
      <c r="C44" s="223"/>
      <c r="D44" s="223"/>
      <c r="E44" s="223"/>
      <c r="F44" s="223"/>
      <c r="G44" s="223"/>
      <c r="H44" s="223"/>
      <c r="I44" s="142" t="s">
        <v>180</v>
      </c>
    </row>
    <row r="45" spans="1:256" ht="20.100000000000001" customHeight="1" x14ac:dyDescent="0.2">
      <c r="A45" s="141" t="s">
        <v>0</v>
      </c>
      <c r="B45" s="220" t="s">
        <v>17</v>
      </c>
      <c r="C45" s="220"/>
      <c r="D45" s="220"/>
      <c r="E45" s="220"/>
      <c r="F45" s="220"/>
      <c r="G45" s="220"/>
      <c r="H45" s="220"/>
      <c r="I45" s="58">
        <f>Uniforme!F9</f>
        <v>0</v>
      </c>
    </row>
    <row r="46" spans="1:256" ht="30" customHeight="1" x14ac:dyDescent="0.2">
      <c r="A46" s="141" t="s">
        <v>1</v>
      </c>
      <c r="B46" s="250" t="s">
        <v>347</v>
      </c>
      <c r="C46" s="251"/>
      <c r="D46" s="251"/>
      <c r="E46" s="251"/>
      <c r="F46" s="251"/>
      <c r="G46" s="251"/>
      <c r="H46" s="252"/>
      <c r="I46" s="59">
        <f>Materiais!C5</f>
        <v>1428.57</v>
      </c>
    </row>
    <row r="47" spans="1:256" ht="20.100000000000001" customHeight="1" x14ac:dyDescent="0.2">
      <c r="A47" s="141" t="s">
        <v>2</v>
      </c>
      <c r="B47" s="241" t="s">
        <v>221</v>
      </c>
      <c r="C47" s="242"/>
      <c r="D47" s="242"/>
      <c r="E47" s="242"/>
      <c r="F47" s="242"/>
      <c r="G47" s="242"/>
      <c r="H47" s="243"/>
      <c r="I47" s="59"/>
    </row>
    <row r="48" spans="1:256" ht="20.100000000000001" customHeight="1" x14ac:dyDescent="0.2">
      <c r="A48" s="141" t="s">
        <v>3</v>
      </c>
      <c r="B48" s="209" t="s">
        <v>222</v>
      </c>
      <c r="C48" s="209"/>
      <c r="D48" s="209"/>
      <c r="E48" s="209"/>
      <c r="F48" s="209"/>
      <c r="G48" s="209"/>
      <c r="H48" s="209"/>
      <c r="I48" s="59"/>
    </row>
    <row r="49" spans="1:9" ht="25.5" customHeight="1" x14ac:dyDescent="0.2">
      <c r="A49" s="203" t="s">
        <v>223</v>
      </c>
      <c r="B49" s="203"/>
      <c r="C49" s="203"/>
      <c r="D49" s="203"/>
      <c r="E49" s="203"/>
      <c r="F49" s="203"/>
      <c r="G49" s="203"/>
      <c r="H49" s="203"/>
      <c r="I49" s="60">
        <f>ROUND(SUM(I45:I48),2)</f>
        <v>1428.57</v>
      </c>
    </row>
    <row r="50" spans="1:9" ht="20.100000000000001" customHeight="1" x14ac:dyDescent="0.2">
      <c r="A50" s="240"/>
      <c r="B50" s="240"/>
      <c r="C50" s="240"/>
      <c r="D50" s="240"/>
      <c r="E50" s="240"/>
      <c r="F50" s="240"/>
      <c r="G50" s="240"/>
      <c r="H50" s="240"/>
      <c r="I50" s="240"/>
    </row>
    <row r="51" spans="1:9" ht="20.100000000000001" customHeight="1" x14ac:dyDescent="0.2">
      <c r="A51" s="221" t="s">
        <v>224</v>
      </c>
      <c r="B51" s="221"/>
      <c r="C51" s="221"/>
      <c r="D51" s="221"/>
      <c r="E51" s="221"/>
      <c r="F51" s="221"/>
      <c r="G51" s="221"/>
      <c r="H51" s="221"/>
      <c r="I51" s="221"/>
    </row>
    <row r="52" spans="1:9" ht="20.100000000000001" customHeight="1" x14ac:dyDescent="0.2">
      <c r="A52" s="61"/>
      <c r="B52" s="62"/>
      <c r="C52" s="62"/>
      <c r="D52" s="62"/>
      <c r="E52" s="62"/>
      <c r="F52" s="62"/>
      <c r="G52" s="62"/>
      <c r="H52" s="62"/>
      <c r="I52" s="63"/>
    </row>
    <row r="53" spans="1:9" ht="20.100000000000001" customHeight="1" x14ac:dyDescent="0.2">
      <c r="A53" s="244" t="s">
        <v>225</v>
      </c>
      <c r="B53" s="245"/>
      <c r="C53" s="245"/>
      <c r="D53" s="245"/>
      <c r="E53" s="245"/>
      <c r="F53" s="245"/>
      <c r="G53" s="245"/>
      <c r="H53" s="245"/>
      <c r="I53" s="246"/>
    </row>
    <row r="54" spans="1:9" ht="20.100000000000001" customHeight="1" x14ac:dyDescent="0.2">
      <c r="A54" s="64" t="s">
        <v>18</v>
      </c>
      <c r="B54" s="223" t="s">
        <v>226</v>
      </c>
      <c r="C54" s="223"/>
      <c r="D54" s="223"/>
      <c r="E54" s="223"/>
      <c r="F54" s="223"/>
      <c r="G54" s="223"/>
      <c r="H54" s="143" t="s">
        <v>12</v>
      </c>
      <c r="I54" s="143" t="s">
        <v>180</v>
      </c>
    </row>
    <row r="55" spans="1:9" ht="19.5" customHeight="1" x14ac:dyDescent="0.2">
      <c r="A55" s="65" t="s">
        <v>0</v>
      </c>
      <c r="B55" s="199" t="s">
        <v>8</v>
      </c>
      <c r="C55" s="199"/>
      <c r="D55" s="199"/>
      <c r="E55" s="199"/>
      <c r="F55" s="199"/>
      <c r="G55" s="199"/>
      <c r="H55" s="66">
        <v>0.2</v>
      </c>
      <c r="I55" s="67">
        <f t="shared" ref="I55:I62" si="0">ROUND($I$31*H55,2)</f>
        <v>0</v>
      </c>
    </row>
    <row r="56" spans="1:9" ht="37.5" customHeight="1" x14ac:dyDescent="0.2">
      <c r="A56" s="65" t="s">
        <v>1</v>
      </c>
      <c r="B56" s="199" t="s">
        <v>227</v>
      </c>
      <c r="C56" s="199"/>
      <c r="D56" s="199"/>
      <c r="E56" s="199"/>
      <c r="F56" s="199"/>
      <c r="G56" s="199"/>
      <c r="H56" s="66">
        <v>1.4999999999999999E-2</v>
      </c>
      <c r="I56" s="67">
        <f t="shared" si="0"/>
        <v>0</v>
      </c>
    </row>
    <row r="57" spans="1:9" ht="28.5" customHeight="1" x14ac:dyDescent="0.2">
      <c r="A57" s="65" t="s">
        <v>2</v>
      </c>
      <c r="B57" s="199" t="s">
        <v>228</v>
      </c>
      <c r="C57" s="199"/>
      <c r="D57" s="199"/>
      <c r="E57" s="199"/>
      <c r="F57" s="199"/>
      <c r="G57" s="199"/>
      <c r="H57" s="66">
        <v>0.01</v>
      </c>
      <c r="I57" s="67">
        <f t="shared" si="0"/>
        <v>0</v>
      </c>
    </row>
    <row r="58" spans="1:9" ht="20.100000000000001" customHeight="1" x14ac:dyDescent="0.2">
      <c r="A58" s="65" t="s">
        <v>3</v>
      </c>
      <c r="B58" s="199" t="s">
        <v>183</v>
      </c>
      <c r="C58" s="199"/>
      <c r="D58" s="199"/>
      <c r="E58" s="199"/>
      <c r="F58" s="199"/>
      <c r="G58" s="199"/>
      <c r="H58" s="66">
        <v>2E-3</v>
      </c>
      <c r="I58" s="67">
        <f t="shared" si="0"/>
        <v>0</v>
      </c>
    </row>
    <row r="59" spans="1:9" ht="20.100000000000001" customHeight="1" x14ac:dyDescent="0.2">
      <c r="A59" s="65" t="s">
        <v>4</v>
      </c>
      <c r="B59" s="220" t="s">
        <v>229</v>
      </c>
      <c r="C59" s="220"/>
      <c r="D59" s="220"/>
      <c r="E59" s="220"/>
      <c r="F59" s="220"/>
      <c r="G59" s="220"/>
      <c r="H59" s="66">
        <v>2.5000000000000001E-2</v>
      </c>
      <c r="I59" s="67">
        <f t="shared" si="0"/>
        <v>0</v>
      </c>
    </row>
    <row r="60" spans="1:9" ht="21.75" customHeight="1" x14ac:dyDescent="0.2">
      <c r="A60" s="65" t="s">
        <v>5</v>
      </c>
      <c r="B60" s="220" t="s">
        <v>9</v>
      </c>
      <c r="C60" s="220"/>
      <c r="D60" s="220"/>
      <c r="E60" s="220"/>
      <c r="F60" s="220"/>
      <c r="G60" s="220"/>
      <c r="H60" s="66">
        <v>0.08</v>
      </c>
      <c r="I60" s="67">
        <f t="shared" si="0"/>
        <v>0</v>
      </c>
    </row>
    <row r="61" spans="1:9" ht="27.75" customHeight="1" x14ac:dyDescent="0.2">
      <c r="A61" s="65" t="s">
        <v>6</v>
      </c>
      <c r="B61" s="235" t="s">
        <v>338</v>
      </c>
      <c r="C61" s="196"/>
      <c r="D61" s="196"/>
      <c r="E61" s="196"/>
      <c r="F61" s="196"/>
      <c r="G61" s="236"/>
      <c r="H61" s="68">
        <v>0.03</v>
      </c>
      <c r="I61" s="67">
        <f t="shared" si="0"/>
        <v>0</v>
      </c>
    </row>
    <row r="62" spans="1:9" ht="20.100000000000001" customHeight="1" x14ac:dyDescent="0.2">
      <c r="A62" s="65" t="s">
        <v>10</v>
      </c>
      <c r="B62" s="220" t="s">
        <v>184</v>
      </c>
      <c r="C62" s="220"/>
      <c r="D62" s="220"/>
      <c r="E62" s="220"/>
      <c r="F62" s="220"/>
      <c r="G62" s="220"/>
      <c r="H62" s="66">
        <v>6.0000000000000001E-3</v>
      </c>
      <c r="I62" s="67">
        <f t="shared" si="0"/>
        <v>0</v>
      </c>
    </row>
    <row r="63" spans="1:9" ht="20.100000000000001" customHeight="1" x14ac:dyDescent="0.2">
      <c r="A63" s="203" t="s">
        <v>60</v>
      </c>
      <c r="B63" s="203"/>
      <c r="C63" s="203"/>
      <c r="D63" s="203"/>
      <c r="E63" s="203"/>
      <c r="F63" s="203"/>
      <c r="G63" s="203"/>
      <c r="H63" s="69">
        <f>SUM(H55:H62)</f>
        <v>0.36799999999999999</v>
      </c>
      <c r="I63" s="56">
        <f>SUM(I55:I62)</f>
        <v>0</v>
      </c>
    </row>
    <row r="64" spans="1:9" ht="20.100000000000001" customHeight="1" x14ac:dyDescent="0.2">
      <c r="A64" s="70"/>
      <c r="B64" s="71"/>
      <c r="C64" s="71"/>
      <c r="D64" s="71"/>
      <c r="E64" s="71"/>
      <c r="F64" s="71"/>
      <c r="G64" s="71"/>
      <c r="H64" s="72"/>
      <c r="I64" s="73"/>
    </row>
    <row r="65" spans="1:9" ht="20.100000000000001" customHeight="1" x14ac:dyDescent="0.2">
      <c r="A65" s="237" t="s">
        <v>230</v>
      </c>
      <c r="B65" s="238"/>
      <c r="C65" s="238"/>
      <c r="D65" s="238"/>
      <c r="E65" s="238"/>
      <c r="F65" s="238"/>
      <c r="G65" s="238"/>
      <c r="H65" s="238"/>
      <c r="I65" s="239"/>
    </row>
    <row r="66" spans="1:9" ht="20.100000000000001" customHeight="1" x14ac:dyDescent="0.2">
      <c r="A66" s="240"/>
      <c r="B66" s="240"/>
      <c r="C66" s="240"/>
      <c r="D66" s="240"/>
      <c r="E66" s="240"/>
      <c r="F66" s="240"/>
      <c r="G66" s="240"/>
      <c r="H66" s="240"/>
      <c r="I66" s="240"/>
    </row>
    <row r="67" spans="1:9" ht="20.100000000000001" customHeight="1" x14ac:dyDescent="0.2">
      <c r="A67" s="229" t="s">
        <v>231</v>
      </c>
      <c r="B67" s="229"/>
      <c r="C67" s="229"/>
      <c r="D67" s="229"/>
      <c r="E67" s="229"/>
      <c r="F67" s="229"/>
      <c r="G67" s="229"/>
      <c r="H67" s="229"/>
      <c r="I67" s="229"/>
    </row>
    <row r="68" spans="1:9" ht="48" customHeight="1" x14ac:dyDescent="0.2">
      <c r="A68" s="142" t="s">
        <v>19</v>
      </c>
      <c r="B68" s="223" t="s">
        <v>232</v>
      </c>
      <c r="C68" s="223"/>
      <c r="D68" s="223"/>
      <c r="E68" s="223"/>
      <c r="F68" s="223"/>
      <c r="G68" s="223"/>
      <c r="H68" s="74" t="s">
        <v>12</v>
      </c>
      <c r="I68" s="142" t="s">
        <v>180</v>
      </c>
    </row>
    <row r="69" spans="1:9" ht="19.5" customHeight="1" x14ac:dyDescent="0.2">
      <c r="A69" s="141" t="s">
        <v>0</v>
      </c>
      <c r="B69" s="199" t="s">
        <v>233</v>
      </c>
      <c r="C69" s="199"/>
      <c r="D69" s="199"/>
      <c r="E69" s="199"/>
      <c r="F69" s="199"/>
      <c r="G69" s="199"/>
      <c r="H69" s="75">
        <v>8.3330000000000001E-2</v>
      </c>
      <c r="I69" s="67">
        <f>ROUND($I$31*H69,2)</f>
        <v>0</v>
      </c>
    </row>
    <row r="70" spans="1:9" ht="20.100000000000001" customHeight="1" x14ac:dyDescent="0.2">
      <c r="A70" s="203" t="s">
        <v>14</v>
      </c>
      <c r="B70" s="203"/>
      <c r="C70" s="203"/>
      <c r="D70" s="203"/>
      <c r="E70" s="203"/>
      <c r="F70" s="203"/>
      <c r="G70" s="203"/>
      <c r="H70" s="76">
        <f>H69</f>
        <v>8.3330000000000001E-2</v>
      </c>
      <c r="I70" s="140">
        <f>SUM(I69:I69)</f>
        <v>0</v>
      </c>
    </row>
    <row r="71" spans="1:9" ht="20.100000000000001" customHeight="1" x14ac:dyDescent="0.2">
      <c r="A71" s="141" t="s">
        <v>2</v>
      </c>
      <c r="B71" s="199" t="s">
        <v>234</v>
      </c>
      <c r="C71" s="199"/>
      <c r="D71" s="199"/>
      <c r="E71" s="199"/>
      <c r="F71" s="199"/>
      <c r="G71" s="199"/>
      <c r="H71" s="78">
        <f>H63*H70</f>
        <v>3.0669999999999999E-2</v>
      </c>
      <c r="I71" s="79">
        <f>ROUND(H63*I70,2)</f>
        <v>0</v>
      </c>
    </row>
    <row r="72" spans="1:9" ht="46.5" customHeight="1" x14ac:dyDescent="0.2">
      <c r="A72" s="203" t="s">
        <v>60</v>
      </c>
      <c r="B72" s="203"/>
      <c r="C72" s="203"/>
      <c r="D72" s="203"/>
      <c r="E72" s="203"/>
      <c r="F72" s="203"/>
      <c r="G72" s="203"/>
      <c r="H72" s="80">
        <f>H70+H71</f>
        <v>0.114</v>
      </c>
      <c r="I72" s="140">
        <f>SUM(I70:I71)</f>
        <v>0</v>
      </c>
    </row>
    <row r="73" spans="1:9" ht="20.100000000000001" customHeight="1" x14ac:dyDescent="0.2">
      <c r="A73" s="234"/>
      <c r="B73" s="234"/>
      <c r="C73" s="234"/>
      <c r="D73" s="234"/>
      <c r="E73" s="234"/>
      <c r="F73" s="234"/>
      <c r="G73" s="234"/>
      <c r="H73" s="234"/>
      <c r="I73" s="234"/>
    </row>
    <row r="74" spans="1:9" ht="20.100000000000001" customHeight="1" x14ac:dyDescent="0.2">
      <c r="A74" s="229" t="s">
        <v>185</v>
      </c>
      <c r="B74" s="229"/>
      <c r="C74" s="229"/>
      <c r="D74" s="229"/>
      <c r="E74" s="229"/>
      <c r="F74" s="229"/>
      <c r="G74" s="229"/>
      <c r="H74" s="229"/>
      <c r="I74" s="229"/>
    </row>
    <row r="75" spans="1:9" ht="20.100000000000001" customHeight="1" x14ac:dyDescent="0.2">
      <c r="A75" s="142" t="s">
        <v>20</v>
      </c>
      <c r="B75" s="219" t="s">
        <v>186</v>
      </c>
      <c r="C75" s="219"/>
      <c r="D75" s="219"/>
      <c r="E75" s="219"/>
      <c r="F75" s="219"/>
      <c r="G75" s="219"/>
      <c r="H75" s="219"/>
      <c r="I75" s="142" t="s">
        <v>180</v>
      </c>
    </row>
    <row r="76" spans="1:9" ht="20.100000000000001" customHeight="1" x14ac:dyDescent="0.2">
      <c r="A76" s="141" t="s">
        <v>0</v>
      </c>
      <c r="B76" s="220" t="s">
        <v>339</v>
      </c>
      <c r="C76" s="220"/>
      <c r="D76" s="220"/>
      <c r="E76" s="220"/>
      <c r="F76" s="220"/>
      <c r="G76" s="220"/>
      <c r="H76" s="82">
        <v>7.3999999999999999E-4</v>
      </c>
      <c r="I76" s="67">
        <f>ROUND($I$31*H76,2)</f>
        <v>0</v>
      </c>
    </row>
    <row r="77" spans="1:9" ht="26.25" customHeight="1" x14ac:dyDescent="0.2">
      <c r="A77" s="141" t="s">
        <v>1</v>
      </c>
      <c r="B77" s="220" t="s">
        <v>235</v>
      </c>
      <c r="C77" s="220"/>
      <c r="D77" s="220"/>
      <c r="E77" s="220"/>
      <c r="F77" s="220"/>
      <c r="G77" s="220"/>
      <c r="H77" s="82">
        <f>H63*H76</f>
        <v>2.7E-4</v>
      </c>
      <c r="I77" s="67">
        <f>ROUND(H63*I76,2)</f>
        <v>0</v>
      </c>
    </row>
    <row r="78" spans="1:9" ht="20.100000000000001" customHeight="1" x14ac:dyDescent="0.2">
      <c r="A78" s="203" t="s">
        <v>60</v>
      </c>
      <c r="B78" s="203"/>
      <c r="C78" s="203"/>
      <c r="D78" s="203"/>
      <c r="E78" s="203"/>
      <c r="F78" s="203"/>
      <c r="G78" s="203"/>
      <c r="H78" s="76">
        <f>H76+H77</f>
        <v>1.01E-3</v>
      </c>
      <c r="I78" s="56">
        <f>SUM(I76:I77)</f>
        <v>0</v>
      </c>
    </row>
    <row r="79" spans="1:9" ht="24.75" customHeight="1" x14ac:dyDescent="0.2">
      <c r="A79" s="233"/>
      <c r="B79" s="233"/>
      <c r="C79" s="233"/>
      <c r="D79" s="233"/>
      <c r="E79" s="233"/>
      <c r="F79" s="233"/>
      <c r="G79" s="233"/>
      <c r="H79" s="233"/>
      <c r="I79" s="233"/>
    </row>
    <row r="80" spans="1:9" s="81" customFormat="1" ht="20.100000000000001" customHeight="1" x14ac:dyDescent="0.2">
      <c r="A80" s="232" t="s">
        <v>236</v>
      </c>
      <c r="B80" s="232"/>
      <c r="C80" s="232"/>
      <c r="D80" s="232"/>
      <c r="E80" s="232"/>
      <c r="F80" s="232"/>
      <c r="G80" s="232"/>
      <c r="H80" s="232"/>
      <c r="I80" s="232"/>
    </row>
    <row r="81" spans="1:9" s="81" customFormat="1" ht="26.25" customHeight="1" x14ac:dyDescent="0.2">
      <c r="A81" s="218" t="s">
        <v>237</v>
      </c>
      <c r="B81" s="218"/>
      <c r="C81" s="218"/>
      <c r="D81" s="218"/>
      <c r="E81" s="218"/>
      <c r="F81" s="218"/>
      <c r="G81" s="218"/>
      <c r="H81" s="218"/>
      <c r="I81" s="218"/>
    </row>
    <row r="82" spans="1:9" s="81" customFormat="1" ht="20.100000000000001" customHeight="1" x14ac:dyDescent="0.2">
      <c r="A82" s="142" t="s">
        <v>21</v>
      </c>
      <c r="B82" s="219" t="s">
        <v>187</v>
      </c>
      <c r="C82" s="219"/>
      <c r="D82" s="219"/>
      <c r="E82" s="219"/>
      <c r="F82" s="219"/>
      <c r="G82" s="219"/>
      <c r="H82" s="219"/>
      <c r="I82" s="142" t="s">
        <v>180</v>
      </c>
    </row>
    <row r="83" spans="1:9" s="81" customFormat="1" ht="20.100000000000001" customHeight="1" x14ac:dyDescent="0.2">
      <c r="A83" s="141" t="s">
        <v>0</v>
      </c>
      <c r="B83" s="221" t="s">
        <v>345</v>
      </c>
      <c r="C83" s="221"/>
      <c r="D83" s="221"/>
      <c r="E83" s="221"/>
      <c r="F83" s="221"/>
      <c r="G83" s="221"/>
      <c r="H83" s="83">
        <v>0</v>
      </c>
      <c r="I83" s="67">
        <f>ROUND($I$31*H83,2)</f>
        <v>0</v>
      </c>
    </row>
    <row r="84" spans="1:9" s="81" customFormat="1" ht="16.5" customHeight="1" x14ac:dyDescent="0.2">
      <c r="A84" s="141" t="s">
        <v>1</v>
      </c>
      <c r="B84" s="221" t="s">
        <v>238</v>
      </c>
      <c r="C84" s="221"/>
      <c r="D84" s="221"/>
      <c r="E84" s="221"/>
      <c r="F84" s="221"/>
      <c r="G84" s="221"/>
      <c r="H84" s="83">
        <f>H60*H83</f>
        <v>0</v>
      </c>
      <c r="I84" s="67">
        <f>ROUND($H$60*I83,2)</f>
        <v>0</v>
      </c>
    </row>
    <row r="85" spans="1:9" s="81" customFormat="1" ht="27" customHeight="1" x14ac:dyDescent="0.25">
      <c r="A85" s="141" t="s">
        <v>2</v>
      </c>
      <c r="B85" s="199" t="s">
        <v>239</v>
      </c>
      <c r="C85" s="199"/>
      <c r="D85" s="199"/>
      <c r="E85" s="199"/>
      <c r="F85" s="199"/>
      <c r="G85" s="199"/>
      <c r="H85" s="84">
        <v>2E-3</v>
      </c>
      <c r="I85" s="67">
        <f>ROUND($I$31*H85,2)</f>
        <v>0</v>
      </c>
    </row>
    <row r="86" spans="1:9" ht="26.25" customHeight="1" x14ac:dyDescent="0.2">
      <c r="A86" s="141" t="s">
        <v>3</v>
      </c>
      <c r="B86" s="214" t="s">
        <v>343</v>
      </c>
      <c r="C86" s="230"/>
      <c r="D86" s="230"/>
      <c r="E86" s="230"/>
      <c r="F86" s="230"/>
      <c r="G86" s="231"/>
      <c r="H86" s="83">
        <v>1.9400000000000001E-2</v>
      </c>
      <c r="I86" s="67">
        <f>ROUND($I$31*H86,2)</f>
        <v>0</v>
      </c>
    </row>
    <row r="87" spans="1:9" ht="20.100000000000001" customHeight="1" x14ac:dyDescent="0.2">
      <c r="A87" s="141" t="s">
        <v>4</v>
      </c>
      <c r="B87" s="221" t="s">
        <v>240</v>
      </c>
      <c r="C87" s="221"/>
      <c r="D87" s="221"/>
      <c r="E87" s="221"/>
      <c r="F87" s="221"/>
      <c r="G87" s="221"/>
      <c r="H87" s="83">
        <f>H63*H86</f>
        <v>7.1399999999999996E-3</v>
      </c>
      <c r="I87" s="67">
        <f>ROUND($H$63*I86,2)</f>
        <v>0</v>
      </c>
    </row>
    <row r="88" spans="1:9" ht="24.75" customHeight="1" x14ac:dyDescent="0.2">
      <c r="A88" s="141" t="s">
        <v>5</v>
      </c>
      <c r="B88" s="214" t="s">
        <v>344</v>
      </c>
      <c r="C88" s="230"/>
      <c r="D88" s="230"/>
      <c r="E88" s="230"/>
      <c r="F88" s="230"/>
      <c r="G88" s="231"/>
      <c r="H88" s="85">
        <v>0.04</v>
      </c>
      <c r="I88" s="67">
        <f>ROUND($I$31*H88,2)</f>
        <v>0</v>
      </c>
    </row>
    <row r="89" spans="1:9" ht="20.100000000000001" customHeight="1" x14ac:dyDescent="0.2">
      <c r="A89" s="203" t="s">
        <v>60</v>
      </c>
      <c r="B89" s="203"/>
      <c r="C89" s="203"/>
      <c r="D89" s="203"/>
      <c r="E89" s="203"/>
      <c r="F89" s="203"/>
      <c r="G89" s="203"/>
      <c r="H89" s="86">
        <f>SUM(H83:H88)</f>
        <v>6.8540000000000004E-2</v>
      </c>
      <c r="I89" s="56">
        <f>SUM(I83:I88)</f>
        <v>0</v>
      </c>
    </row>
    <row r="90" spans="1:9" ht="18" customHeight="1" x14ac:dyDescent="0.2">
      <c r="A90" s="232"/>
      <c r="B90" s="232"/>
      <c r="C90" s="232"/>
      <c r="D90" s="232"/>
      <c r="E90" s="232"/>
      <c r="F90" s="232"/>
      <c r="G90" s="232"/>
      <c r="H90" s="232"/>
      <c r="I90" s="232"/>
    </row>
    <row r="91" spans="1:9" ht="60.75" customHeight="1" x14ac:dyDescent="0.2">
      <c r="A91" s="227" t="s">
        <v>346</v>
      </c>
      <c r="B91" s="228"/>
      <c r="C91" s="228"/>
      <c r="D91" s="228"/>
      <c r="E91" s="228"/>
      <c r="F91" s="228"/>
      <c r="G91" s="228"/>
      <c r="H91" s="228"/>
      <c r="I91" s="228"/>
    </row>
    <row r="92" spans="1:9" ht="20.100000000000001" customHeight="1" x14ac:dyDescent="0.2">
      <c r="A92" s="229" t="s">
        <v>241</v>
      </c>
      <c r="B92" s="229"/>
      <c r="C92" s="229"/>
      <c r="D92" s="229"/>
      <c r="E92" s="229"/>
      <c r="F92" s="229"/>
      <c r="G92" s="229"/>
      <c r="H92" s="229"/>
      <c r="I92" s="229"/>
    </row>
    <row r="93" spans="1:9" ht="30" customHeight="1" x14ac:dyDescent="0.25">
      <c r="A93" s="87" t="s">
        <v>22</v>
      </c>
      <c r="B93" s="219" t="s">
        <v>242</v>
      </c>
      <c r="C93" s="219"/>
      <c r="D93" s="219"/>
      <c r="E93" s="219"/>
      <c r="F93" s="219"/>
      <c r="G93" s="219"/>
      <c r="H93" s="219"/>
      <c r="I93" s="87" t="s">
        <v>180</v>
      </c>
    </row>
    <row r="94" spans="1:9" ht="25.5" customHeight="1" x14ac:dyDescent="0.25">
      <c r="A94" s="88" t="s">
        <v>0</v>
      </c>
      <c r="B94" s="199" t="s">
        <v>243</v>
      </c>
      <c r="C94" s="199"/>
      <c r="D94" s="199"/>
      <c r="E94" s="199"/>
      <c r="F94" s="199"/>
      <c r="G94" s="199"/>
      <c r="H94" s="75">
        <v>0.121</v>
      </c>
      <c r="I94" s="67">
        <f t="shared" ref="I94:I99" si="1">ROUND($I$31*H94,2)</f>
        <v>0</v>
      </c>
    </row>
    <row r="95" spans="1:9" ht="21.75" customHeight="1" x14ac:dyDescent="0.25">
      <c r="A95" s="88" t="s">
        <v>1</v>
      </c>
      <c r="B95" s="221" t="s">
        <v>340</v>
      </c>
      <c r="C95" s="221"/>
      <c r="D95" s="221"/>
      <c r="E95" s="221"/>
      <c r="F95" s="221"/>
      <c r="G95" s="221"/>
      <c r="H95" s="83">
        <v>1.389E-2</v>
      </c>
      <c r="I95" s="67">
        <f t="shared" si="1"/>
        <v>0</v>
      </c>
    </row>
    <row r="96" spans="1:9" ht="20.25" customHeight="1" x14ac:dyDescent="0.25">
      <c r="A96" s="88" t="s">
        <v>2</v>
      </c>
      <c r="B96" s="221" t="s">
        <v>341</v>
      </c>
      <c r="C96" s="221"/>
      <c r="D96" s="221"/>
      <c r="E96" s="221"/>
      <c r="F96" s="221"/>
      <c r="G96" s="221"/>
      <c r="H96" s="83">
        <v>2.0000000000000001E-4</v>
      </c>
      <c r="I96" s="67">
        <f t="shared" si="1"/>
        <v>0</v>
      </c>
    </row>
    <row r="97" spans="1:9" ht="20.100000000000001" customHeight="1" x14ac:dyDescent="0.25">
      <c r="A97" s="88" t="s">
        <v>3</v>
      </c>
      <c r="B97" s="221" t="s">
        <v>342</v>
      </c>
      <c r="C97" s="221"/>
      <c r="D97" s="221"/>
      <c r="E97" s="221"/>
      <c r="F97" s="221"/>
      <c r="G97" s="221"/>
      <c r="H97" s="89">
        <v>8.2199999999999999E-3</v>
      </c>
      <c r="I97" s="67">
        <f t="shared" si="1"/>
        <v>0</v>
      </c>
    </row>
    <row r="98" spans="1:9" ht="20.100000000000001" customHeight="1" x14ac:dyDescent="0.25">
      <c r="A98" s="88" t="s">
        <v>4</v>
      </c>
      <c r="B98" s="224" t="s">
        <v>244</v>
      </c>
      <c r="C98" s="225"/>
      <c r="D98" s="225"/>
      <c r="E98" s="225"/>
      <c r="F98" s="225"/>
      <c r="G98" s="226"/>
      <c r="H98" s="83">
        <v>2.9999999999999997E-4</v>
      </c>
      <c r="I98" s="67">
        <f t="shared" si="1"/>
        <v>0</v>
      </c>
    </row>
    <row r="99" spans="1:9" ht="22.5" customHeight="1" x14ac:dyDescent="0.25">
      <c r="A99" s="88" t="s">
        <v>5</v>
      </c>
      <c r="B99" s="221" t="s">
        <v>13</v>
      </c>
      <c r="C99" s="221"/>
      <c r="D99" s="221"/>
      <c r="E99" s="221"/>
      <c r="F99" s="221"/>
      <c r="G99" s="221"/>
      <c r="H99" s="83">
        <v>0</v>
      </c>
      <c r="I99" s="67">
        <f t="shared" si="1"/>
        <v>0</v>
      </c>
    </row>
    <row r="100" spans="1:9" ht="20.100000000000001" customHeight="1" x14ac:dyDescent="0.25">
      <c r="A100" s="203" t="s">
        <v>14</v>
      </c>
      <c r="B100" s="203"/>
      <c r="C100" s="203"/>
      <c r="D100" s="203"/>
      <c r="E100" s="203"/>
      <c r="F100" s="203"/>
      <c r="G100" s="203"/>
      <c r="H100" s="86">
        <f>SUM(H94:H99)</f>
        <v>0.14360999999999999</v>
      </c>
      <c r="I100" s="90">
        <f>SUM(I94:I99)</f>
        <v>0</v>
      </c>
    </row>
    <row r="101" spans="1:9" ht="20.100000000000001" customHeight="1" x14ac:dyDescent="0.25">
      <c r="A101" s="91" t="s">
        <v>6</v>
      </c>
      <c r="B101" s="209" t="s">
        <v>188</v>
      </c>
      <c r="C101" s="209"/>
      <c r="D101" s="209"/>
      <c r="E101" s="209"/>
      <c r="F101" s="209"/>
      <c r="G101" s="209"/>
      <c r="H101" s="92">
        <f>H63*H100</f>
        <v>5.2850000000000001E-2</v>
      </c>
      <c r="I101" s="93">
        <f>ROUND(H63*I100,2)</f>
        <v>0</v>
      </c>
    </row>
    <row r="102" spans="1:9" ht="20.100000000000001" customHeight="1" x14ac:dyDescent="0.2">
      <c r="A102" s="203" t="s">
        <v>60</v>
      </c>
      <c r="B102" s="203"/>
      <c r="C102" s="203"/>
      <c r="D102" s="203"/>
      <c r="E102" s="203"/>
      <c r="F102" s="203"/>
      <c r="G102" s="203"/>
      <c r="H102" s="86">
        <f>H100+H101</f>
        <v>0.19646</v>
      </c>
      <c r="I102" s="56">
        <f>SUM(I100:I101)</f>
        <v>0</v>
      </c>
    </row>
    <row r="103" spans="1:9" ht="20.100000000000001" customHeight="1" x14ac:dyDescent="0.2">
      <c r="A103" s="221" t="s">
        <v>245</v>
      </c>
      <c r="B103" s="221"/>
      <c r="C103" s="221"/>
      <c r="D103" s="221"/>
      <c r="E103" s="221"/>
      <c r="F103" s="221"/>
      <c r="G103" s="221"/>
      <c r="H103" s="221"/>
      <c r="I103" s="221"/>
    </row>
    <row r="104" spans="1:9" ht="20.100000000000001" customHeight="1" x14ac:dyDescent="0.2">
      <c r="A104" s="221" t="s">
        <v>246</v>
      </c>
      <c r="B104" s="221"/>
      <c r="C104" s="221"/>
      <c r="D104" s="221"/>
      <c r="E104" s="221"/>
      <c r="F104" s="221"/>
      <c r="G104" s="221"/>
      <c r="H104" s="221"/>
      <c r="I104" s="221"/>
    </row>
    <row r="105" spans="1:9" ht="20.100000000000001" customHeight="1" x14ac:dyDescent="0.2">
      <c r="A105" s="221" t="s">
        <v>247</v>
      </c>
      <c r="B105" s="221"/>
      <c r="C105" s="221"/>
      <c r="D105" s="221"/>
      <c r="E105" s="221"/>
      <c r="F105" s="221"/>
      <c r="G105" s="221"/>
      <c r="H105" s="221"/>
      <c r="I105" s="221"/>
    </row>
    <row r="106" spans="1:9" ht="24.75" customHeight="1" x14ac:dyDescent="0.2">
      <c r="A106" s="222" t="s">
        <v>248</v>
      </c>
      <c r="B106" s="222"/>
      <c r="C106" s="222"/>
      <c r="D106" s="222"/>
      <c r="E106" s="222"/>
      <c r="F106" s="222"/>
      <c r="G106" s="222"/>
      <c r="H106" s="222"/>
      <c r="I106" s="222"/>
    </row>
    <row r="107" spans="1:9" ht="20.100000000000001" customHeight="1" x14ac:dyDescent="0.2">
      <c r="A107" s="218" t="s">
        <v>249</v>
      </c>
      <c r="B107" s="218"/>
      <c r="C107" s="218"/>
      <c r="D107" s="218"/>
      <c r="E107" s="218"/>
      <c r="F107" s="218"/>
      <c r="G107" s="218"/>
      <c r="H107" s="218"/>
      <c r="I107" s="218"/>
    </row>
    <row r="108" spans="1:9" ht="20.100000000000001" customHeight="1" x14ac:dyDescent="0.2">
      <c r="A108" s="142">
        <v>4</v>
      </c>
      <c r="B108" s="223" t="s">
        <v>189</v>
      </c>
      <c r="C108" s="223"/>
      <c r="D108" s="223"/>
      <c r="E108" s="223"/>
      <c r="F108" s="223"/>
      <c r="G108" s="223"/>
      <c r="H108" s="223"/>
      <c r="I108" s="142" t="s">
        <v>180</v>
      </c>
    </row>
    <row r="109" spans="1:9" s="81" customFormat="1" ht="31.5" customHeight="1" x14ac:dyDescent="0.2">
      <c r="A109" s="141" t="s">
        <v>18</v>
      </c>
      <c r="B109" s="220" t="s">
        <v>250</v>
      </c>
      <c r="C109" s="220"/>
      <c r="D109" s="220"/>
      <c r="E109" s="220"/>
      <c r="F109" s="220"/>
      <c r="G109" s="220"/>
      <c r="H109" s="94">
        <f>H63</f>
        <v>0.36799999999999999</v>
      </c>
      <c r="I109" s="49">
        <f>I63</f>
        <v>0</v>
      </c>
    </row>
    <row r="110" spans="1:9" s="81" customFormat="1" ht="19.5" customHeight="1" x14ac:dyDescent="0.2">
      <c r="A110" s="141" t="s">
        <v>19</v>
      </c>
      <c r="B110" s="220" t="s">
        <v>251</v>
      </c>
      <c r="C110" s="220"/>
      <c r="D110" s="220"/>
      <c r="E110" s="220"/>
      <c r="F110" s="220"/>
      <c r="G110" s="220"/>
      <c r="H110" s="94">
        <f>H72</f>
        <v>0.114</v>
      </c>
      <c r="I110" s="49">
        <f>I72</f>
        <v>0</v>
      </c>
    </row>
    <row r="111" spans="1:9" s="81" customFormat="1" ht="30.75" customHeight="1" x14ac:dyDescent="0.2">
      <c r="A111" s="141" t="s">
        <v>20</v>
      </c>
      <c r="B111" s="220" t="s">
        <v>252</v>
      </c>
      <c r="C111" s="220"/>
      <c r="D111" s="220"/>
      <c r="E111" s="220"/>
      <c r="F111" s="220"/>
      <c r="G111" s="220"/>
      <c r="H111" s="94">
        <f>H78</f>
        <v>1.01E-3</v>
      </c>
      <c r="I111" s="49">
        <f>I78</f>
        <v>0</v>
      </c>
    </row>
    <row r="112" spans="1:9" s="81" customFormat="1" ht="20.100000000000001" customHeight="1" x14ac:dyDescent="0.2">
      <c r="A112" s="141" t="s">
        <v>21</v>
      </c>
      <c r="B112" s="220" t="s">
        <v>253</v>
      </c>
      <c r="C112" s="220"/>
      <c r="D112" s="220"/>
      <c r="E112" s="220"/>
      <c r="F112" s="220"/>
      <c r="G112" s="220"/>
      <c r="H112" s="94">
        <f>H89</f>
        <v>6.8540000000000004E-2</v>
      </c>
      <c r="I112" s="49">
        <f>I89</f>
        <v>0</v>
      </c>
    </row>
    <row r="113" spans="1:9" s="81" customFormat="1" ht="20.100000000000001" customHeight="1" x14ac:dyDescent="0.2">
      <c r="A113" s="141" t="s">
        <v>22</v>
      </c>
      <c r="B113" s="220" t="s">
        <v>254</v>
      </c>
      <c r="C113" s="220"/>
      <c r="D113" s="220"/>
      <c r="E113" s="220"/>
      <c r="F113" s="220"/>
      <c r="G113" s="220"/>
      <c r="H113" s="94">
        <f>H102</f>
        <v>0.19646</v>
      </c>
      <c r="I113" s="49">
        <f>I102</f>
        <v>0</v>
      </c>
    </row>
    <row r="114" spans="1:9" s="81" customFormat="1" ht="30.75" customHeight="1" x14ac:dyDescent="0.2">
      <c r="A114" s="141" t="s">
        <v>23</v>
      </c>
      <c r="B114" s="220" t="s">
        <v>13</v>
      </c>
      <c r="C114" s="220"/>
      <c r="D114" s="220"/>
      <c r="E114" s="220"/>
      <c r="F114" s="220"/>
      <c r="G114" s="220"/>
      <c r="H114" s="94">
        <v>0</v>
      </c>
      <c r="I114" s="49">
        <v>0</v>
      </c>
    </row>
    <row r="115" spans="1:9" s="81" customFormat="1" ht="20.100000000000001" customHeight="1" x14ac:dyDescent="0.2">
      <c r="A115" s="203" t="s">
        <v>60</v>
      </c>
      <c r="B115" s="203"/>
      <c r="C115" s="203"/>
      <c r="D115" s="203"/>
      <c r="E115" s="203"/>
      <c r="F115" s="203"/>
      <c r="G115" s="203"/>
      <c r="H115" s="76">
        <f>SUM(H109:H114)</f>
        <v>0.74800999999999995</v>
      </c>
      <c r="I115" s="56">
        <f>SUM(I109:I114)</f>
        <v>0</v>
      </c>
    </row>
    <row r="116" spans="1:9" s="81" customFormat="1" ht="20.100000000000001" customHeight="1" x14ac:dyDescent="0.2">
      <c r="A116" s="218" t="s">
        <v>255</v>
      </c>
      <c r="B116" s="218"/>
      <c r="C116" s="218"/>
      <c r="D116" s="218"/>
      <c r="E116" s="218"/>
      <c r="F116" s="218"/>
      <c r="G116" s="218"/>
      <c r="H116" s="218"/>
      <c r="I116" s="218"/>
    </row>
    <row r="117" spans="1:9" s="81" customFormat="1" ht="20.100000000000001" customHeight="1" x14ac:dyDescent="0.2">
      <c r="A117" s="142">
        <v>5</v>
      </c>
      <c r="B117" s="219" t="s">
        <v>256</v>
      </c>
      <c r="C117" s="219"/>
      <c r="D117" s="219"/>
      <c r="E117" s="219"/>
      <c r="F117" s="219"/>
      <c r="G117" s="219"/>
      <c r="H117" s="142" t="s">
        <v>12</v>
      </c>
      <c r="I117" s="95" t="s">
        <v>180</v>
      </c>
    </row>
    <row r="118" spans="1:9" s="81" customFormat="1" ht="42" customHeight="1" x14ac:dyDescent="0.2">
      <c r="A118" s="215" t="s">
        <v>257</v>
      </c>
      <c r="B118" s="216"/>
      <c r="C118" s="216"/>
      <c r="D118" s="216"/>
      <c r="E118" s="216"/>
      <c r="F118" s="216"/>
      <c r="G118" s="216"/>
      <c r="H118" s="217"/>
      <c r="I118" s="96">
        <f>SUM(I31+I39+I49+I115)</f>
        <v>1428.57</v>
      </c>
    </row>
    <row r="119" spans="1:9" s="81" customFormat="1" ht="20.100000000000001" customHeight="1" x14ac:dyDescent="0.2">
      <c r="A119" s="141" t="s">
        <v>0</v>
      </c>
      <c r="B119" s="209" t="s">
        <v>190</v>
      </c>
      <c r="C119" s="209"/>
      <c r="D119" s="209"/>
      <c r="E119" s="209"/>
      <c r="F119" s="209"/>
      <c r="G119" s="209"/>
      <c r="H119" s="97">
        <v>0</v>
      </c>
      <c r="I119" s="67">
        <f>ROUND(H119*I118,2)</f>
        <v>0</v>
      </c>
    </row>
    <row r="120" spans="1:9" ht="42.75" customHeight="1" x14ac:dyDescent="0.2">
      <c r="A120" s="215" t="s">
        <v>258</v>
      </c>
      <c r="B120" s="216"/>
      <c r="C120" s="216"/>
      <c r="D120" s="216"/>
      <c r="E120" s="216"/>
      <c r="F120" s="216"/>
      <c r="G120" s="216"/>
      <c r="H120" s="217"/>
      <c r="I120" s="96">
        <f>SUM(I31+I39+I49+I115+I119)</f>
        <v>1428.57</v>
      </c>
    </row>
    <row r="121" spans="1:9" ht="40.5" customHeight="1" x14ac:dyDescent="0.2">
      <c r="A121" s="141" t="s">
        <v>1</v>
      </c>
      <c r="B121" s="209" t="s">
        <v>191</v>
      </c>
      <c r="C121" s="209"/>
      <c r="D121" s="209"/>
      <c r="E121" s="209"/>
      <c r="F121" s="209"/>
      <c r="G121" s="209"/>
      <c r="H121" s="97">
        <v>0</v>
      </c>
      <c r="I121" s="67">
        <f>ROUND(H121*I120,2)</f>
        <v>0</v>
      </c>
    </row>
    <row r="122" spans="1:9" ht="44.25" customHeight="1" x14ac:dyDescent="0.2">
      <c r="A122" s="215" t="s">
        <v>301</v>
      </c>
      <c r="B122" s="216"/>
      <c r="C122" s="216"/>
      <c r="D122" s="216"/>
      <c r="E122" s="216"/>
      <c r="F122" s="216"/>
      <c r="G122" s="216"/>
      <c r="H122" s="217"/>
      <c r="I122" s="96">
        <f>SUM(I31+I39+I49+I115+I119+I121)</f>
        <v>1428.57</v>
      </c>
    </row>
    <row r="123" spans="1:9" ht="42.75" customHeight="1" x14ac:dyDescent="0.2">
      <c r="A123" s="210" t="s">
        <v>2</v>
      </c>
      <c r="B123" s="209" t="s">
        <v>98</v>
      </c>
      <c r="C123" s="209"/>
      <c r="D123" s="209"/>
      <c r="E123" s="209"/>
      <c r="F123" s="209"/>
      <c r="G123" s="209"/>
      <c r="H123" s="145">
        <f>+(100-8.65)/100</f>
        <v>0.91349999999999998</v>
      </c>
      <c r="I123" s="152">
        <f>I122/H123</f>
        <v>1563.84</v>
      </c>
    </row>
    <row r="124" spans="1:9" ht="20.100000000000001" customHeight="1" x14ac:dyDescent="0.2">
      <c r="A124" s="211"/>
      <c r="B124" s="209" t="s">
        <v>259</v>
      </c>
      <c r="C124" s="209"/>
      <c r="D124" s="209"/>
      <c r="E124" s="209"/>
      <c r="F124" s="209"/>
      <c r="G124" s="209"/>
      <c r="H124" s="97" t="s">
        <v>213</v>
      </c>
      <c r="I124" s="98" t="s">
        <v>213</v>
      </c>
    </row>
    <row r="125" spans="1:9" ht="43.5" customHeight="1" x14ac:dyDescent="0.2">
      <c r="A125" s="211"/>
      <c r="B125" s="213" t="s">
        <v>260</v>
      </c>
      <c r="C125" s="213"/>
      <c r="D125" s="213"/>
      <c r="E125" s="213"/>
      <c r="F125" s="213"/>
      <c r="G125" s="213"/>
      <c r="H125" s="99">
        <v>0</v>
      </c>
      <c r="I125" s="67">
        <f>I123*H125</f>
        <v>0</v>
      </c>
    </row>
    <row r="126" spans="1:9" ht="27.75" customHeight="1" x14ac:dyDescent="0.2">
      <c r="A126" s="211"/>
      <c r="B126" s="213" t="s">
        <v>261</v>
      </c>
      <c r="C126" s="213"/>
      <c r="D126" s="213"/>
      <c r="E126" s="213"/>
      <c r="F126" s="213"/>
      <c r="G126" s="213"/>
      <c r="H126" s="99">
        <v>0</v>
      </c>
      <c r="I126" s="67">
        <f>I123*H126</f>
        <v>0</v>
      </c>
    </row>
    <row r="127" spans="1:9" ht="41.25" customHeight="1" x14ac:dyDescent="0.2">
      <c r="A127" s="211"/>
      <c r="B127" s="214" t="s">
        <v>262</v>
      </c>
      <c r="C127" s="214"/>
      <c r="D127" s="214"/>
      <c r="E127" s="214"/>
      <c r="F127" s="214"/>
      <c r="G127" s="214"/>
      <c r="H127" s="99" t="s">
        <v>213</v>
      </c>
      <c r="I127" s="98" t="s">
        <v>213</v>
      </c>
    </row>
    <row r="128" spans="1:9" ht="23.25" customHeight="1" x14ac:dyDescent="0.2">
      <c r="A128" s="211"/>
      <c r="B128" s="214" t="s">
        <v>263</v>
      </c>
      <c r="C128" s="214"/>
      <c r="D128" s="214"/>
      <c r="E128" s="214"/>
      <c r="F128" s="214"/>
      <c r="G128" s="214"/>
      <c r="H128" s="99" t="s">
        <v>213</v>
      </c>
      <c r="I128" s="98" t="s">
        <v>213</v>
      </c>
    </row>
    <row r="129" spans="1:11" ht="20.100000000000001" customHeight="1" x14ac:dyDescent="0.2">
      <c r="A129" s="212"/>
      <c r="B129" s="213" t="s">
        <v>264</v>
      </c>
      <c r="C129" s="213"/>
      <c r="D129" s="213"/>
      <c r="E129" s="213"/>
      <c r="F129" s="213"/>
      <c r="G129" s="213"/>
      <c r="H129" s="99">
        <v>0</v>
      </c>
      <c r="I129" s="67">
        <f>I123*H129</f>
        <v>0</v>
      </c>
    </row>
    <row r="130" spans="1:11" ht="27.75" customHeight="1" x14ac:dyDescent="0.2">
      <c r="A130" s="203" t="s">
        <v>265</v>
      </c>
      <c r="B130" s="203"/>
      <c r="C130" s="203"/>
      <c r="D130" s="203"/>
      <c r="E130" s="203"/>
      <c r="F130" s="203"/>
      <c r="G130" s="203"/>
      <c r="H130" s="203"/>
      <c r="I130" s="56">
        <f>SUM(I119+I121+I125+I126+I129)</f>
        <v>0</v>
      </c>
    </row>
    <row r="131" spans="1:11" ht="20.100000000000001" customHeight="1" x14ac:dyDescent="0.2">
      <c r="A131" s="200"/>
      <c r="B131" s="200"/>
      <c r="C131" s="200"/>
      <c r="D131" s="200"/>
      <c r="E131" s="200"/>
      <c r="F131" s="200"/>
      <c r="G131" s="200"/>
      <c r="H131" s="200"/>
      <c r="I131" s="200"/>
    </row>
    <row r="132" spans="1:11" ht="20.100000000000001" customHeight="1" x14ac:dyDescent="0.2">
      <c r="A132" s="204" t="s">
        <v>266</v>
      </c>
      <c r="B132" s="204"/>
      <c r="C132" s="204"/>
      <c r="D132" s="204"/>
      <c r="E132" s="204"/>
      <c r="F132" s="204"/>
      <c r="G132" s="204"/>
      <c r="H132" s="100">
        <f>SUM(H125:H129)</f>
        <v>0</v>
      </c>
      <c r="I132" s="101">
        <f>I129+I126+I125</f>
        <v>0</v>
      </c>
    </row>
    <row r="133" spans="1:11" ht="20.100000000000001" customHeight="1" x14ac:dyDescent="0.2">
      <c r="A133" s="205" t="s">
        <v>267</v>
      </c>
      <c r="B133" s="205"/>
      <c r="C133" s="206" t="s">
        <v>268</v>
      </c>
      <c r="D133" s="206"/>
      <c r="E133" s="206"/>
      <c r="F133" s="206"/>
      <c r="G133" s="206"/>
      <c r="H133" s="206"/>
      <c r="I133" s="206"/>
    </row>
    <row r="134" spans="1:11" ht="20.100000000000001" customHeight="1" x14ac:dyDescent="0.2">
      <c r="A134" s="205"/>
      <c r="B134" s="205"/>
      <c r="C134" s="207" t="s">
        <v>269</v>
      </c>
      <c r="D134" s="207"/>
      <c r="E134" s="207"/>
      <c r="F134" s="207"/>
      <c r="G134" s="207"/>
      <c r="H134" s="207"/>
      <c r="I134" s="207"/>
    </row>
    <row r="135" spans="1:11" ht="20.100000000000001" customHeight="1" x14ac:dyDescent="0.2">
      <c r="A135" s="205"/>
      <c r="B135" s="205"/>
      <c r="C135" s="208" t="s">
        <v>270</v>
      </c>
      <c r="D135" s="208"/>
      <c r="E135" s="208"/>
      <c r="F135" s="208"/>
      <c r="G135" s="208"/>
      <c r="H135" s="208"/>
      <c r="I135" s="208"/>
    </row>
    <row r="136" spans="1:11" ht="20.100000000000001" customHeight="1" x14ac:dyDescent="0.2">
      <c r="A136" s="198"/>
      <c r="B136" s="198"/>
      <c r="C136" s="198"/>
      <c r="D136" s="198"/>
      <c r="E136" s="198"/>
      <c r="F136" s="198"/>
      <c r="G136" s="198"/>
      <c r="H136" s="198"/>
      <c r="I136" s="198"/>
    </row>
    <row r="137" spans="1:11" ht="20.100000000000001" customHeight="1" x14ac:dyDescent="0.2">
      <c r="A137" s="199" t="s">
        <v>271</v>
      </c>
      <c r="B137" s="199"/>
      <c r="C137" s="199"/>
      <c r="D137" s="199"/>
      <c r="E137" s="199"/>
      <c r="F137" s="199"/>
      <c r="G137" s="199"/>
      <c r="H137" s="199"/>
      <c r="I137" s="199"/>
    </row>
    <row r="138" spans="1:11" ht="20.100000000000001" customHeight="1" x14ac:dyDescent="0.2">
      <c r="A138" s="200"/>
      <c r="B138" s="200"/>
      <c r="C138" s="200"/>
      <c r="D138" s="200"/>
      <c r="E138" s="200"/>
      <c r="F138" s="200"/>
      <c r="G138" s="200"/>
      <c r="H138" s="200"/>
      <c r="I138" s="200"/>
    </row>
    <row r="139" spans="1:11" ht="16.5" customHeight="1" x14ac:dyDescent="0.2">
      <c r="A139" s="201" t="s">
        <v>272</v>
      </c>
      <c r="B139" s="201"/>
      <c r="C139" s="201"/>
      <c r="D139" s="201"/>
      <c r="E139" s="201"/>
      <c r="F139" s="201"/>
      <c r="G139" s="201"/>
      <c r="H139" s="201"/>
      <c r="I139" s="201"/>
    </row>
    <row r="140" spans="1:11" ht="30" customHeight="1" x14ac:dyDescent="0.2">
      <c r="A140" s="202" t="s">
        <v>273</v>
      </c>
      <c r="B140" s="202"/>
      <c r="C140" s="202"/>
      <c r="D140" s="202"/>
      <c r="E140" s="202"/>
      <c r="F140" s="202"/>
      <c r="G140" s="202"/>
      <c r="H140" s="202"/>
      <c r="I140" s="143" t="s">
        <v>180</v>
      </c>
      <c r="K140" s="102"/>
    </row>
    <row r="141" spans="1:11" ht="20.100000000000001" customHeight="1" x14ac:dyDescent="0.2">
      <c r="A141" s="139" t="s">
        <v>0</v>
      </c>
      <c r="B141" s="196" t="s">
        <v>192</v>
      </c>
      <c r="C141" s="196"/>
      <c r="D141" s="196"/>
      <c r="E141" s="196"/>
      <c r="F141" s="196"/>
      <c r="G141" s="196"/>
      <c r="H141" s="196"/>
      <c r="I141" s="54">
        <f>I31</f>
        <v>0</v>
      </c>
    </row>
    <row r="142" spans="1:11" ht="45" customHeight="1" x14ac:dyDescent="0.2">
      <c r="A142" s="139" t="s">
        <v>1</v>
      </c>
      <c r="B142" s="196" t="s">
        <v>193</v>
      </c>
      <c r="C142" s="196"/>
      <c r="D142" s="196"/>
      <c r="E142" s="196"/>
      <c r="F142" s="196"/>
      <c r="G142" s="196"/>
      <c r="H142" s="196"/>
      <c r="I142" s="54">
        <f>I39</f>
        <v>0</v>
      </c>
    </row>
    <row r="143" spans="1:11" ht="20.100000000000001" customHeight="1" x14ac:dyDescent="0.2">
      <c r="A143" s="139" t="s">
        <v>2</v>
      </c>
      <c r="B143" s="196" t="s">
        <v>274</v>
      </c>
      <c r="C143" s="196"/>
      <c r="D143" s="196"/>
      <c r="E143" s="196"/>
      <c r="F143" s="196"/>
      <c r="G143" s="196"/>
      <c r="H143" s="196"/>
      <c r="I143" s="54">
        <f>I49</f>
        <v>1428.57</v>
      </c>
    </row>
    <row r="144" spans="1:11" s="81" customFormat="1" ht="20.100000000000001" customHeight="1" x14ac:dyDescent="0.2">
      <c r="A144" s="139" t="s">
        <v>3</v>
      </c>
      <c r="B144" s="196" t="s">
        <v>189</v>
      </c>
      <c r="C144" s="196"/>
      <c r="D144" s="196"/>
      <c r="E144" s="196"/>
      <c r="F144" s="196"/>
      <c r="G144" s="196"/>
      <c r="H144" s="196"/>
      <c r="I144" s="54">
        <f>I115</f>
        <v>0</v>
      </c>
    </row>
    <row r="145" spans="1:14" ht="28.5" customHeight="1" x14ac:dyDescent="0.2">
      <c r="A145" s="197" t="s">
        <v>275</v>
      </c>
      <c r="B145" s="197"/>
      <c r="C145" s="197"/>
      <c r="D145" s="197"/>
      <c r="E145" s="197"/>
      <c r="F145" s="197"/>
      <c r="G145" s="197"/>
      <c r="H145" s="197"/>
      <c r="I145" s="104">
        <f>SUM(I141:I144)</f>
        <v>1428.57</v>
      </c>
    </row>
    <row r="146" spans="1:14" ht="20.100000000000001" customHeight="1" x14ac:dyDescent="0.2">
      <c r="A146" s="105" t="s">
        <v>4</v>
      </c>
      <c r="B146" s="196" t="s">
        <v>276</v>
      </c>
      <c r="C146" s="196"/>
      <c r="D146" s="196"/>
      <c r="E146" s="196"/>
      <c r="F146" s="196"/>
      <c r="G146" s="196"/>
      <c r="H146" s="196"/>
      <c r="I146" s="54">
        <f>I130</f>
        <v>0</v>
      </c>
    </row>
    <row r="147" spans="1:14" ht="20.100000000000001" customHeight="1" x14ac:dyDescent="0.2">
      <c r="A147" s="197" t="s">
        <v>277</v>
      </c>
      <c r="B147" s="197"/>
      <c r="C147" s="197"/>
      <c r="D147" s="197"/>
      <c r="E147" s="197"/>
      <c r="F147" s="197"/>
      <c r="G147" s="197"/>
      <c r="H147" s="197"/>
      <c r="I147" s="104">
        <f>SUM(I145:I146)</f>
        <v>1428.57</v>
      </c>
    </row>
    <row r="148" spans="1:14" ht="20.100000000000001" customHeight="1" x14ac:dyDescent="0.25">
      <c r="A148" s="106"/>
      <c r="B148" s="106"/>
      <c r="C148" s="106"/>
      <c r="D148" s="106"/>
      <c r="E148" s="106"/>
      <c r="F148" s="106"/>
      <c r="G148" s="106"/>
      <c r="H148" s="107"/>
      <c r="I148" s="108"/>
    </row>
    <row r="149" spans="1:14" ht="20.100000000000001" customHeight="1" x14ac:dyDescent="0.2"/>
    <row r="150" spans="1:14" ht="20.100000000000001" customHeight="1" x14ac:dyDescent="0.2"/>
    <row r="151" spans="1:14" ht="20.100000000000001" customHeight="1" x14ac:dyDescent="0.2"/>
    <row r="152" spans="1:14" ht="20.100000000000001" customHeight="1" x14ac:dyDescent="0.2">
      <c r="J152" s="110"/>
      <c r="K152" s="110"/>
      <c r="L152" s="110"/>
      <c r="M152" s="110"/>
      <c r="N152" s="109"/>
    </row>
    <row r="153" spans="1:14" ht="20.100000000000001" customHeight="1" x14ac:dyDescent="0.2">
      <c r="J153" s="110"/>
      <c r="K153" s="110"/>
      <c r="L153" s="110"/>
      <c r="M153" s="110"/>
      <c r="N153" s="109"/>
    </row>
    <row r="154" spans="1:14" ht="20.100000000000001" customHeight="1" x14ac:dyDescent="0.2">
      <c r="K154" s="110"/>
      <c r="L154" s="110"/>
      <c r="M154" s="110"/>
      <c r="N154" s="109"/>
    </row>
    <row r="155" spans="1:14" ht="20.100000000000001" customHeight="1" x14ac:dyDescent="0.2">
      <c r="K155" s="110"/>
      <c r="L155" s="110"/>
      <c r="M155" s="110"/>
      <c r="N155" s="109"/>
    </row>
    <row r="156" spans="1:14" ht="20.100000000000001" customHeight="1" x14ac:dyDescent="0.2">
      <c r="K156" s="110"/>
      <c r="L156" s="110"/>
      <c r="M156" s="110"/>
      <c r="N156" s="109"/>
    </row>
    <row r="157" spans="1:14" ht="12" x14ac:dyDescent="0.2"/>
    <row r="158" spans="1:14" ht="12" x14ac:dyDescent="0.2"/>
    <row r="159" spans="1:14" ht="12" x14ac:dyDescent="0.2"/>
    <row r="160" spans="1:14" ht="12" x14ac:dyDescent="0.2"/>
  </sheetData>
  <mergeCells count="192">
    <mergeCell ref="A1:I1"/>
    <mergeCell ref="A2:I2"/>
    <mergeCell ref="A3:I3"/>
    <mergeCell ref="A4:E4"/>
    <mergeCell ref="F4:I4"/>
    <mergeCell ref="A5:E5"/>
    <mergeCell ref="F5:I5"/>
    <mergeCell ref="A118:H118"/>
    <mergeCell ref="A120:H120"/>
    <mergeCell ref="B10:G10"/>
    <mergeCell ref="H10:I10"/>
    <mergeCell ref="B11:G11"/>
    <mergeCell ref="H11:I11"/>
    <mergeCell ref="A12:I12"/>
    <mergeCell ref="A13:E13"/>
    <mergeCell ref="F13:G13"/>
    <mergeCell ref="H13:I13"/>
    <mergeCell ref="A6:I6"/>
    <mergeCell ref="A7:I7"/>
    <mergeCell ref="B8:G8"/>
    <mergeCell ref="H8:I8"/>
    <mergeCell ref="B9:G9"/>
    <mergeCell ref="H9:I9"/>
    <mergeCell ref="A18:I18"/>
    <mergeCell ref="B19:G19"/>
    <mergeCell ref="H19:I19"/>
    <mergeCell ref="B20:G20"/>
    <mergeCell ref="H20:I20"/>
    <mergeCell ref="B21:G21"/>
    <mergeCell ref="H21:I21"/>
    <mergeCell ref="A14:E14"/>
    <mergeCell ref="F14:G14"/>
    <mergeCell ref="H14:I14"/>
    <mergeCell ref="A15:I15"/>
    <mergeCell ref="A16:I16"/>
    <mergeCell ref="A17:I17"/>
    <mergeCell ref="B27:G27"/>
    <mergeCell ref="B28:H28"/>
    <mergeCell ref="B29:G29"/>
    <mergeCell ref="B30:H30"/>
    <mergeCell ref="A31:H31"/>
    <mergeCell ref="A32:I32"/>
    <mergeCell ref="B22:G22"/>
    <mergeCell ref="H22:I22"/>
    <mergeCell ref="A23:I23"/>
    <mergeCell ref="A24:I24"/>
    <mergeCell ref="A25:I25"/>
    <mergeCell ref="A26:I26"/>
    <mergeCell ref="BE34:BL34"/>
    <mergeCell ref="BM34:BT34"/>
    <mergeCell ref="BU34:CB34"/>
    <mergeCell ref="CC34:CJ34"/>
    <mergeCell ref="B33:H33"/>
    <mergeCell ref="J34:P34"/>
    <mergeCell ref="Q34:X34"/>
    <mergeCell ref="Y34:AF34"/>
    <mergeCell ref="AG34:AN34"/>
    <mergeCell ref="HY34:IF34"/>
    <mergeCell ref="IG34:IN34"/>
    <mergeCell ref="IO34:IV34"/>
    <mergeCell ref="B34:H34"/>
    <mergeCell ref="GC34:GJ34"/>
    <mergeCell ref="GK34:GR34"/>
    <mergeCell ref="GS34:GZ34"/>
    <mergeCell ref="HA34:HH34"/>
    <mergeCell ref="HI34:HP34"/>
    <mergeCell ref="HQ34:HX34"/>
    <mergeCell ref="EG34:EN34"/>
    <mergeCell ref="EO34:EV34"/>
    <mergeCell ref="EW34:FD34"/>
    <mergeCell ref="FE34:FL34"/>
    <mergeCell ref="FM34:FT34"/>
    <mergeCell ref="FU34:GB34"/>
    <mergeCell ref="CK34:CR34"/>
    <mergeCell ref="CS34:CZ34"/>
    <mergeCell ref="DA34:DH34"/>
    <mergeCell ref="DI34:DP34"/>
    <mergeCell ref="DQ34:DX34"/>
    <mergeCell ref="DY34:EF34"/>
    <mergeCell ref="AO34:AV34"/>
    <mergeCell ref="AW34:BD34"/>
    <mergeCell ref="A41:I41"/>
    <mergeCell ref="A42:I42"/>
    <mergeCell ref="A43:I43"/>
    <mergeCell ref="B44:H44"/>
    <mergeCell ref="B45:H45"/>
    <mergeCell ref="B46:H46"/>
    <mergeCell ref="B35:H35"/>
    <mergeCell ref="B36:H36"/>
    <mergeCell ref="B37:H37"/>
    <mergeCell ref="B38:H38"/>
    <mergeCell ref="B39:H39"/>
    <mergeCell ref="A40:I40"/>
    <mergeCell ref="B54:G54"/>
    <mergeCell ref="B55:G55"/>
    <mergeCell ref="B56:G56"/>
    <mergeCell ref="B57:G57"/>
    <mergeCell ref="B58:G58"/>
    <mergeCell ref="B59:G59"/>
    <mergeCell ref="B47:H47"/>
    <mergeCell ref="B48:H48"/>
    <mergeCell ref="A49:H49"/>
    <mergeCell ref="A50:I50"/>
    <mergeCell ref="A51:I51"/>
    <mergeCell ref="A53:I53"/>
    <mergeCell ref="A67:I67"/>
    <mergeCell ref="B68:G68"/>
    <mergeCell ref="B69:G69"/>
    <mergeCell ref="A70:G70"/>
    <mergeCell ref="B71:G71"/>
    <mergeCell ref="A72:G72"/>
    <mergeCell ref="B60:G60"/>
    <mergeCell ref="B61:G61"/>
    <mergeCell ref="B62:G62"/>
    <mergeCell ref="A63:G63"/>
    <mergeCell ref="A65:I65"/>
    <mergeCell ref="A66:I66"/>
    <mergeCell ref="A79:I79"/>
    <mergeCell ref="A80:I80"/>
    <mergeCell ref="A81:I81"/>
    <mergeCell ref="B82:H82"/>
    <mergeCell ref="B83:G83"/>
    <mergeCell ref="B84:G84"/>
    <mergeCell ref="A73:I73"/>
    <mergeCell ref="A74:I74"/>
    <mergeCell ref="B75:H75"/>
    <mergeCell ref="B76:G76"/>
    <mergeCell ref="B77:G77"/>
    <mergeCell ref="A78:G78"/>
    <mergeCell ref="A91:I91"/>
    <mergeCell ref="A92:I92"/>
    <mergeCell ref="B93:H93"/>
    <mergeCell ref="B94:G94"/>
    <mergeCell ref="B95:G95"/>
    <mergeCell ref="B96:G96"/>
    <mergeCell ref="B85:G85"/>
    <mergeCell ref="B86:G86"/>
    <mergeCell ref="B87:G87"/>
    <mergeCell ref="B88:G88"/>
    <mergeCell ref="A89:G89"/>
    <mergeCell ref="A90:I90"/>
    <mergeCell ref="A103:I103"/>
    <mergeCell ref="A104:I104"/>
    <mergeCell ref="A105:I105"/>
    <mergeCell ref="A106:I106"/>
    <mergeCell ref="A107:I107"/>
    <mergeCell ref="B108:H108"/>
    <mergeCell ref="B97:G97"/>
    <mergeCell ref="B98:G98"/>
    <mergeCell ref="B99:G99"/>
    <mergeCell ref="A100:G100"/>
    <mergeCell ref="B101:G101"/>
    <mergeCell ref="A102:G102"/>
    <mergeCell ref="A115:G115"/>
    <mergeCell ref="A116:I116"/>
    <mergeCell ref="B117:G117"/>
    <mergeCell ref="B119:G119"/>
    <mergeCell ref="B109:G109"/>
    <mergeCell ref="B110:G110"/>
    <mergeCell ref="B111:G111"/>
    <mergeCell ref="B112:G112"/>
    <mergeCell ref="B113:G113"/>
    <mergeCell ref="B114:G114"/>
    <mergeCell ref="A130:H130"/>
    <mergeCell ref="A131:I131"/>
    <mergeCell ref="A132:G132"/>
    <mergeCell ref="A133:B135"/>
    <mergeCell ref="C133:I133"/>
    <mergeCell ref="C134:I134"/>
    <mergeCell ref="C135:I135"/>
    <mergeCell ref="B121:G121"/>
    <mergeCell ref="A123:A129"/>
    <mergeCell ref="B123:G123"/>
    <mergeCell ref="B124:G124"/>
    <mergeCell ref="B125:G125"/>
    <mergeCell ref="B126:G126"/>
    <mergeCell ref="B127:G127"/>
    <mergeCell ref="B128:G128"/>
    <mergeCell ref="B129:G129"/>
    <mergeCell ref="A122:H122"/>
    <mergeCell ref="B142:H142"/>
    <mergeCell ref="B143:H143"/>
    <mergeCell ref="B144:H144"/>
    <mergeCell ref="A145:H145"/>
    <mergeCell ref="B146:H146"/>
    <mergeCell ref="A147:H147"/>
    <mergeCell ref="A136:I136"/>
    <mergeCell ref="A137:I137"/>
    <mergeCell ref="A138:I138"/>
    <mergeCell ref="A139:I139"/>
    <mergeCell ref="A140:H140"/>
    <mergeCell ref="B141:H141"/>
  </mergeCells>
  <printOptions horizontalCentered="1"/>
  <pageMargins left="0.78740157480314965" right="0.78740157480314965" top="0.61" bottom="0.51" header="0.51181102362204722" footer="0.51181102362204722"/>
  <pageSetup paperSize="9" scale="53" orientation="portrait" r:id="rId1"/>
  <headerFooter alignWithMargins="0"/>
  <rowBreaks count="2" manualBreakCount="2">
    <brk id="65" max="9" man="1"/>
    <brk id="118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60"/>
  <sheetViews>
    <sheetView showGridLines="0" view="pageBreakPreview" topLeftCell="A121" zoomScaleSheetLayoutView="100" workbookViewId="0">
      <selection activeCell="B34" sqref="B34:H34"/>
    </sheetView>
  </sheetViews>
  <sheetFormatPr defaultRowHeight="21.95" customHeight="1" x14ac:dyDescent="0.2"/>
  <cols>
    <col min="1" max="1" width="11.7109375" style="11" customWidth="1"/>
    <col min="2" max="2" width="9" style="11" customWidth="1"/>
    <col min="3" max="3" width="13.28515625" style="11" customWidth="1"/>
    <col min="4" max="4" width="12.28515625" style="11" customWidth="1"/>
    <col min="5" max="5" width="12.42578125" style="11" customWidth="1"/>
    <col min="6" max="6" width="11.28515625" style="11" customWidth="1"/>
    <col min="7" max="7" width="16.85546875" style="11" customWidth="1"/>
    <col min="8" max="8" width="10.140625" style="11" customWidth="1"/>
    <col min="9" max="9" width="15" style="111" customWidth="1"/>
    <col min="10" max="10" width="10.7109375" style="11" customWidth="1"/>
    <col min="11" max="11" width="11.140625" style="11" customWidth="1"/>
    <col min="12" max="12" width="7.42578125" style="11" customWidth="1"/>
    <col min="13" max="13" width="6.5703125" style="11" customWidth="1"/>
    <col min="14" max="15" width="9.28515625" style="11" customWidth="1"/>
    <col min="16" max="256" width="9.140625" style="11"/>
    <col min="257" max="257" width="11.7109375" style="11" customWidth="1"/>
    <col min="258" max="258" width="9" style="11" customWidth="1"/>
    <col min="259" max="259" width="13.28515625" style="11" customWidth="1"/>
    <col min="260" max="260" width="12.28515625" style="11" customWidth="1"/>
    <col min="261" max="261" width="12.42578125" style="11" customWidth="1"/>
    <col min="262" max="262" width="11.28515625" style="11" customWidth="1"/>
    <col min="263" max="263" width="16.85546875" style="11" customWidth="1"/>
    <col min="264" max="264" width="10.140625" style="11" customWidth="1"/>
    <col min="265" max="265" width="15" style="11" customWidth="1"/>
    <col min="266" max="266" width="10.7109375" style="11" customWidth="1"/>
    <col min="267" max="267" width="11.140625" style="11" customWidth="1"/>
    <col min="268" max="268" width="7.42578125" style="11" customWidth="1"/>
    <col min="269" max="269" width="6.5703125" style="11" customWidth="1"/>
    <col min="270" max="271" width="9.28515625" style="11" customWidth="1"/>
    <col min="272" max="512" width="9.140625" style="11"/>
    <col min="513" max="513" width="11.7109375" style="11" customWidth="1"/>
    <col min="514" max="514" width="9" style="11" customWidth="1"/>
    <col min="515" max="515" width="13.28515625" style="11" customWidth="1"/>
    <col min="516" max="516" width="12.28515625" style="11" customWidth="1"/>
    <col min="517" max="517" width="12.42578125" style="11" customWidth="1"/>
    <col min="518" max="518" width="11.28515625" style="11" customWidth="1"/>
    <col min="519" max="519" width="16.85546875" style="11" customWidth="1"/>
    <col min="520" max="520" width="10.140625" style="11" customWidth="1"/>
    <col min="521" max="521" width="15" style="11" customWidth="1"/>
    <col min="522" max="522" width="10.7109375" style="11" customWidth="1"/>
    <col min="523" max="523" width="11.140625" style="11" customWidth="1"/>
    <col min="524" max="524" width="7.42578125" style="11" customWidth="1"/>
    <col min="525" max="525" width="6.5703125" style="11" customWidth="1"/>
    <col min="526" max="527" width="9.28515625" style="11" customWidth="1"/>
    <col min="528" max="768" width="9.140625" style="11"/>
    <col min="769" max="769" width="11.7109375" style="11" customWidth="1"/>
    <col min="770" max="770" width="9" style="11" customWidth="1"/>
    <col min="771" max="771" width="13.28515625" style="11" customWidth="1"/>
    <col min="772" max="772" width="12.28515625" style="11" customWidth="1"/>
    <col min="773" max="773" width="12.42578125" style="11" customWidth="1"/>
    <col min="774" max="774" width="11.28515625" style="11" customWidth="1"/>
    <col min="775" max="775" width="16.85546875" style="11" customWidth="1"/>
    <col min="776" max="776" width="10.140625" style="11" customWidth="1"/>
    <col min="777" max="777" width="15" style="11" customWidth="1"/>
    <col min="778" max="778" width="10.7109375" style="11" customWidth="1"/>
    <col min="779" max="779" width="11.140625" style="11" customWidth="1"/>
    <col min="780" max="780" width="7.42578125" style="11" customWidth="1"/>
    <col min="781" max="781" width="6.5703125" style="11" customWidth="1"/>
    <col min="782" max="783" width="9.28515625" style="11" customWidth="1"/>
    <col min="784" max="1024" width="9.140625" style="11"/>
    <col min="1025" max="1025" width="11.7109375" style="11" customWidth="1"/>
    <col min="1026" max="1026" width="9" style="11" customWidth="1"/>
    <col min="1027" max="1027" width="13.28515625" style="11" customWidth="1"/>
    <col min="1028" max="1028" width="12.28515625" style="11" customWidth="1"/>
    <col min="1029" max="1029" width="12.42578125" style="11" customWidth="1"/>
    <col min="1030" max="1030" width="11.28515625" style="11" customWidth="1"/>
    <col min="1031" max="1031" width="16.85546875" style="11" customWidth="1"/>
    <col min="1032" max="1032" width="10.140625" style="11" customWidth="1"/>
    <col min="1033" max="1033" width="15" style="11" customWidth="1"/>
    <col min="1034" max="1034" width="10.7109375" style="11" customWidth="1"/>
    <col min="1035" max="1035" width="11.140625" style="11" customWidth="1"/>
    <col min="1036" max="1036" width="7.42578125" style="11" customWidth="1"/>
    <col min="1037" max="1037" width="6.5703125" style="11" customWidth="1"/>
    <col min="1038" max="1039" width="9.28515625" style="11" customWidth="1"/>
    <col min="1040" max="1280" width="9.140625" style="11"/>
    <col min="1281" max="1281" width="11.7109375" style="11" customWidth="1"/>
    <col min="1282" max="1282" width="9" style="11" customWidth="1"/>
    <col min="1283" max="1283" width="13.28515625" style="11" customWidth="1"/>
    <col min="1284" max="1284" width="12.28515625" style="11" customWidth="1"/>
    <col min="1285" max="1285" width="12.42578125" style="11" customWidth="1"/>
    <col min="1286" max="1286" width="11.28515625" style="11" customWidth="1"/>
    <col min="1287" max="1287" width="16.85546875" style="11" customWidth="1"/>
    <col min="1288" max="1288" width="10.140625" style="11" customWidth="1"/>
    <col min="1289" max="1289" width="15" style="11" customWidth="1"/>
    <col min="1290" max="1290" width="10.7109375" style="11" customWidth="1"/>
    <col min="1291" max="1291" width="11.140625" style="11" customWidth="1"/>
    <col min="1292" max="1292" width="7.42578125" style="11" customWidth="1"/>
    <col min="1293" max="1293" width="6.5703125" style="11" customWidth="1"/>
    <col min="1294" max="1295" width="9.28515625" style="11" customWidth="1"/>
    <col min="1296" max="1536" width="9.140625" style="11"/>
    <col min="1537" max="1537" width="11.7109375" style="11" customWidth="1"/>
    <col min="1538" max="1538" width="9" style="11" customWidth="1"/>
    <col min="1539" max="1539" width="13.28515625" style="11" customWidth="1"/>
    <col min="1540" max="1540" width="12.28515625" style="11" customWidth="1"/>
    <col min="1541" max="1541" width="12.42578125" style="11" customWidth="1"/>
    <col min="1542" max="1542" width="11.28515625" style="11" customWidth="1"/>
    <col min="1543" max="1543" width="16.85546875" style="11" customWidth="1"/>
    <col min="1544" max="1544" width="10.140625" style="11" customWidth="1"/>
    <col min="1545" max="1545" width="15" style="11" customWidth="1"/>
    <col min="1546" max="1546" width="10.7109375" style="11" customWidth="1"/>
    <col min="1547" max="1547" width="11.140625" style="11" customWidth="1"/>
    <col min="1548" max="1548" width="7.42578125" style="11" customWidth="1"/>
    <col min="1549" max="1549" width="6.5703125" style="11" customWidth="1"/>
    <col min="1550" max="1551" width="9.28515625" style="11" customWidth="1"/>
    <col min="1552" max="1792" width="9.140625" style="11"/>
    <col min="1793" max="1793" width="11.7109375" style="11" customWidth="1"/>
    <col min="1794" max="1794" width="9" style="11" customWidth="1"/>
    <col min="1795" max="1795" width="13.28515625" style="11" customWidth="1"/>
    <col min="1796" max="1796" width="12.28515625" style="11" customWidth="1"/>
    <col min="1797" max="1797" width="12.42578125" style="11" customWidth="1"/>
    <col min="1798" max="1798" width="11.28515625" style="11" customWidth="1"/>
    <col min="1799" max="1799" width="16.85546875" style="11" customWidth="1"/>
    <col min="1800" max="1800" width="10.140625" style="11" customWidth="1"/>
    <col min="1801" max="1801" width="15" style="11" customWidth="1"/>
    <col min="1802" max="1802" width="10.7109375" style="11" customWidth="1"/>
    <col min="1803" max="1803" width="11.140625" style="11" customWidth="1"/>
    <col min="1804" max="1804" width="7.42578125" style="11" customWidth="1"/>
    <col min="1805" max="1805" width="6.5703125" style="11" customWidth="1"/>
    <col min="1806" max="1807" width="9.28515625" style="11" customWidth="1"/>
    <col min="1808" max="2048" width="9.140625" style="11"/>
    <col min="2049" max="2049" width="11.7109375" style="11" customWidth="1"/>
    <col min="2050" max="2050" width="9" style="11" customWidth="1"/>
    <col min="2051" max="2051" width="13.28515625" style="11" customWidth="1"/>
    <col min="2052" max="2052" width="12.28515625" style="11" customWidth="1"/>
    <col min="2053" max="2053" width="12.42578125" style="11" customWidth="1"/>
    <col min="2054" max="2054" width="11.28515625" style="11" customWidth="1"/>
    <col min="2055" max="2055" width="16.85546875" style="11" customWidth="1"/>
    <col min="2056" max="2056" width="10.140625" style="11" customWidth="1"/>
    <col min="2057" max="2057" width="15" style="11" customWidth="1"/>
    <col min="2058" max="2058" width="10.7109375" style="11" customWidth="1"/>
    <col min="2059" max="2059" width="11.140625" style="11" customWidth="1"/>
    <col min="2060" max="2060" width="7.42578125" style="11" customWidth="1"/>
    <col min="2061" max="2061" width="6.5703125" style="11" customWidth="1"/>
    <col min="2062" max="2063" width="9.28515625" style="11" customWidth="1"/>
    <col min="2064" max="2304" width="9.140625" style="11"/>
    <col min="2305" max="2305" width="11.7109375" style="11" customWidth="1"/>
    <col min="2306" max="2306" width="9" style="11" customWidth="1"/>
    <col min="2307" max="2307" width="13.28515625" style="11" customWidth="1"/>
    <col min="2308" max="2308" width="12.28515625" style="11" customWidth="1"/>
    <col min="2309" max="2309" width="12.42578125" style="11" customWidth="1"/>
    <col min="2310" max="2310" width="11.28515625" style="11" customWidth="1"/>
    <col min="2311" max="2311" width="16.85546875" style="11" customWidth="1"/>
    <col min="2312" max="2312" width="10.140625" style="11" customWidth="1"/>
    <col min="2313" max="2313" width="15" style="11" customWidth="1"/>
    <col min="2314" max="2314" width="10.7109375" style="11" customWidth="1"/>
    <col min="2315" max="2315" width="11.140625" style="11" customWidth="1"/>
    <col min="2316" max="2316" width="7.42578125" style="11" customWidth="1"/>
    <col min="2317" max="2317" width="6.5703125" style="11" customWidth="1"/>
    <col min="2318" max="2319" width="9.28515625" style="11" customWidth="1"/>
    <col min="2320" max="2560" width="9.140625" style="11"/>
    <col min="2561" max="2561" width="11.7109375" style="11" customWidth="1"/>
    <col min="2562" max="2562" width="9" style="11" customWidth="1"/>
    <col min="2563" max="2563" width="13.28515625" style="11" customWidth="1"/>
    <col min="2564" max="2564" width="12.28515625" style="11" customWidth="1"/>
    <col min="2565" max="2565" width="12.42578125" style="11" customWidth="1"/>
    <col min="2566" max="2566" width="11.28515625" style="11" customWidth="1"/>
    <col min="2567" max="2567" width="16.85546875" style="11" customWidth="1"/>
    <col min="2568" max="2568" width="10.140625" style="11" customWidth="1"/>
    <col min="2569" max="2569" width="15" style="11" customWidth="1"/>
    <col min="2570" max="2570" width="10.7109375" style="11" customWidth="1"/>
    <col min="2571" max="2571" width="11.140625" style="11" customWidth="1"/>
    <col min="2572" max="2572" width="7.42578125" style="11" customWidth="1"/>
    <col min="2573" max="2573" width="6.5703125" style="11" customWidth="1"/>
    <col min="2574" max="2575" width="9.28515625" style="11" customWidth="1"/>
    <col min="2576" max="2816" width="9.140625" style="11"/>
    <col min="2817" max="2817" width="11.7109375" style="11" customWidth="1"/>
    <col min="2818" max="2818" width="9" style="11" customWidth="1"/>
    <col min="2819" max="2819" width="13.28515625" style="11" customWidth="1"/>
    <col min="2820" max="2820" width="12.28515625" style="11" customWidth="1"/>
    <col min="2821" max="2821" width="12.42578125" style="11" customWidth="1"/>
    <col min="2822" max="2822" width="11.28515625" style="11" customWidth="1"/>
    <col min="2823" max="2823" width="16.85546875" style="11" customWidth="1"/>
    <col min="2824" max="2824" width="10.140625" style="11" customWidth="1"/>
    <col min="2825" max="2825" width="15" style="11" customWidth="1"/>
    <col min="2826" max="2826" width="10.7109375" style="11" customWidth="1"/>
    <col min="2827" max="2827" width="11.140625" style="11" customWidth="1"/>
    <col min="2828" max="2828" width="7.42578125" style="11" customWidth="1"/>
    <col min="2829" max="2829" width="6.5703125" style="11" customWidth="1"/>
    <col min="2830" max="2831" width="9.28515625" style="11" customWidth="1"/>
    <col min="2832" max="3072" width="9.140625" style="11"/>
    <col min="3073" max="3073" width="11.7109375" style="11" customWidth="1"/>
    <col min="3074" max="3074" width="9" style="11" customWidth="1"/>
    <col min="3075" max="3075" width="13.28515625" style="11" customWidth="1"/>
    <col min="3076" max="3076" width="12.28515625" style="11" customWidth="1"/>
    <col min="3077" max="3077" width="12.42578125" style="11" customWidth="1"/>
    <col min="3078" max="3078" width="11.28515625" style="11" customWidth="1"/>
    <col min="3079" max="3079" width="16.85546875" style="11" customWidth="1"/>
    <col min="3080" max="3080" width="10.140625" style="11" customWidth="1"/>
    <col min="3081" max="3081" width="15" style="11" customWidth="1"/>
    <col min="3082" max="3082" width="10.7109375" style="11" customWidth="1"/>
    <col min="3083" max="3083" width="11.140625" style="11" customWidth="1"/>
    <col min="3084" max="3084" width="7.42578125" style="11" customWidth="1"/>
    <col min="3085" max="3085" width="6.5703125" style="11" customWidth="1"/>
    <col min="3086" max="3087" width="9.28515625" style="11" customWidth="1"/>
    <col min="3088" max="3328" width="9.140625" style="11"/>
    <col min="3329" max="3329" width="11.7109375" style="11" customWidth="1"/>
    <col min="3330" max="3330" width="9" style="11" customWidth="1"/>
    <col min="3331" max="3331" width="13.28515625" style="11" customWidth="1"/>
    <col min="3332" max="3332" width="12.28515625" style="11" customWidth="1"/>
    <col min="3333" max="3333" width="12.42578125" style="11" customWidth="1"/>
    <col min="3334" max="3334" width="11.28515625" style="11" customWidth="1"/>
    <col min="3335" max="3335" width="16.85546875" style="11" customWidth="1"/>
    <col min="3336" max="3336" width="10.140625" style="11" customWidth="1"/>
    <col min="3337" max="3337" width="15" style="11" customWidth="1"/>
    <col min="3338" max="3338" width="10.7109375" style="11" customWidth="1"/>
    <col min="3339" max="3339" width="11.140625" style="11" customWidth="1"/>
    <col min="3340" max="3340" width="7.42578125" style="11" customWidth="1"/>
    <col min="3341" max="3341" width="6.5703125" style="11" customWidth="1"/>
    <col min="3342" max="3343" width="9.28515625" style="11" customWidth="1"/>
    <col min="3344" max="3584" width="9.140625" style="11"/>
    <col min="3585" max="3585" width="11.7109375" style="11" customWidth="1"/>
    <col min="3586" max="3586" width="9" style="11" customWidth="1"/>
    <col min="3587" max="3587" width="13.28515625" style="11" customWidth="1"/>
    <col min="3588" max="3588" width="12.28515625" style="11" customWidth="1"/>
    <col min="3589" max="3589" width="12.42578125" style="11" customWidth="1"/>
    <col min="3590" max="3590" width="11.28515625" style="11" customWidth="1"/>
    <col min="3591" max="3591" width="16.85546875" style="11" customWidth="1"/>
    <col min="3592" max="3592" width="10.140625" style="11" customWidth="1"/>
    <col min="3593" max="3593" width="15" style="11" customWidth="1"/>
    <col min="3594" max="3594" width="10.7109375" style="11" customWidth="1"/>
    <col min="3595" max="3595" width="11.140625" style="11" customWidth="1"/>
    <col min="3596" max="3596" width="7.42578125" style="11" customWidth="1"/>
    <col min="3597" max="3597" width="6.5703125" style="11" customWidth="1"/>
    <col min="3598" max="3599" width="9.28515625" style="11" customWidth="1"/>
    <col min="3600" max="3840" width="9.140625" style="11"/>
    <col min="3841" max="3841" width="11.7109375" style="11" customWidth="1"/>
    <col min="3842" max="3842" width="9" style="11" customWidth="1"/>
    <col min="3843" max="3843" width="13.28515625" style="11" customWidth="1"/>
    <col min="3844" max="3844" width="12.28515625" style="11" customWidth="1"/>
    <col min="3845" max="3845" width="12.42578125" style="11" customWidth="1"/>
    <col min="3846" max="3846" width="11.28515625" style="11" customWidth="1"/>
    <col min="3847" max="3847" width="16.85546875" style="11" customWidth="1"/>
    <col min="3848" max="3848" width="10.140625" style="11" customWidth="1"/>
    <col min="3849" max="3849" width="15" style="11" customWidth="1"/>
    <col min="3850" max="3850" width="10.7109375" style="11" customWidth="1"/>
    <col min="3851" max="3851" width="11.140625" style="11" customWidth="1"/>
    <col min="3852" max="3852" width="7.42578125" style="11" customWidth="1"/>
    <col min="3853" max="3853" width="6.5703125" style="11" customWidth="1"/>
    <col min="3854" max="3855" width="9.28515625" style="11" customWidth="1"/>
    <col min="3856" max="4096" width="9.140625" style="11"/>
    <col min="4097" max="4097" width="11.7109375" style="11" customWidth="1"/>
    <col min="4098" max="4098" width="9" style="11" customWidth="1"/>
    <col min="4099" max="4099" width="13.28515625" style="11" customWidth="1"/>
    <col min="4100" max="4100" width="12.28515625" style="11" customWidth="1"/>
    <col min="4101" max="4101" width="12.42578125" style="11" customWidth="1"/>
    <col min="4102" max="4102" width="11.28515625" style="11" customWidth="1"/>
    <col min="4103" max="4103" width="16.85546875" style="11" customWidth="1"/>
    <col min="4104" max="4104" width="10.140625" style="11" customWidth="1"/>
    <col min="4105" max="4105" width="15" style="11" customWidth="1"/>
    <col min="4106" max="4106" width="10.7109375" style="11" customWidth="1"/>
    <col min="4107" max="4107" width="11.140625" style="11" customWidth="1"/>
    <col min="4108" max="4108" width="7.42578125" style="11" customWidth="1"/>
    <col min="4109" max="4109" width="6.5703125" style="11" customWidth="1"/>
    <col min="4110" max="4111" width="9.28515625" style="11" customWidth="1"/>
    <col min="4112" max="4352" width="9.140625" style="11"/>
    <col min="4353" max="4353" width="11.7109375" style="11" customWidth="1"/>
    <col min="4354" max="4354" width="9" style="11" customWidth="1"/>
    <col min="4355" max="4355" width="13.28515625" style="11" customWidth="1"/>
    <col min="4356" max="4356" width="12.28515625" style="11" customWidth="1"/>
    <col min="4357" max="4357" width="12.42578125" style="11" customWidth="1"/>
    <col min="4358" max="4358" width="11.28515625" style="11" customWidth="1"/>
    <col min="4359" max="4359" width="16.85546875" style="11" customWidth="1"/>
    <col min="4360" max="4360" width="10.140625" style="11" customWidth="1"/>
    <col min="4361" max="4361" width="15" style="11" customWidth="1"/>
    <col min="4362" max="4362" width="10.7109375" style="11" customWidth="1"/>
    <col min="4363" max="4363" width="11.140625" style="11" customWidth="1"/>
    <col min="4364" max="4364" width="7.42578125" style="11" customWidth="1"/>
    <col min="4365" max="4365" width="6.5703125" style="11" customWidth="1"/>
    <col min="4366" max="4367" width="9.28515625" style="11" customWidth="1"/>
    <col min="4368" max="4608" width="9.140625" style="11"/>
    <col min="4609" max="4609" width="11.7109375" style="11" customWidth="1"/>
    <col min="4610" max="4610" width="9" style="11" customWidth="1"/>
    <col min="4611" max="4611" width="13.28515625" style="11" customWidth="1"/>
    <col min="4612" max="4612" width="12.28515625" style="11" customWidth="1"/>
    <col min="4613" max="4613" width="12.42578125" style="11" customWidth="1"/>
    <col min="4614" max="4614" width="11.28515625" style="11" customWidth="1"/>
    <col min="4615" max="4615" width="16.85546875" style="11" customWidth="1"/>
    <col min="4616" max="4616" width="10.140625" style="11" customWidth="1"/>
    <col min="4617" max="4617" width="15" style="11" customWidth="1"/>
    <col min="4618" max="4618" width="10.7109375" style="11" customWidth="1"/>
    <col min="4619" max="4619" width="11.140625" style="11" customWidth="1"/>
    <col min="4620" max="4620" width="7.42578125" style="11" customWidth="1"/>
    <col min="4621" max="4621" width="6.5703125" style="11" customWidth="1"/>
    <col min="4622" max="4623" width="9.28515625" style="11" customWidth="1"/>
    <col min="4624" max="4864" width="9.140625" style="11"/>
    <col min="4865" max="4865" width="11.7109375" style="11" customWidth="1"/>
    <col min="4866" max="4866" width="9" style="11" customWidth="1"/>
    <col min="4867" max="4867" width="13.28515625" style="11" customWidth="1"/>
    <col min="4868" max="4868" width="12.28515625" style="11" customWidth="1"/>
    <col min="4869" max="4869" width="12.42578125" style="11" customWidth="1"/>
    <col min="4870" max="4870" width="11.28515625" style="11" customWidth="1"/>
    <col min="4871" max="4871" width="16.85546875" style="11" customWidth="1"/>
    <col min="4872" max="4872" width="10.140625" style="11" customWidth="1"/>
    <col min="4873" max="4873" width="15" style="11" customWidth="1"/>
    <col min="4874" max="4874" width="10.7109375" style="11" customWidth="1"/>
    <col min="4875" max="4875" width="11.140625" style="11" customWidth="1"/>
    <col min="4876" max="4876" width="7.42578125" style="11" customWidth="1"/>
    <col min="4877" max="4877" width="6.5703125" style="11" customWidth="1"/>
    <col min="4878" max="4879" width="9.28515625" style="11" customWidth="1"/>
    <col min="4880" max="5120" width="9.140625" style="11"/>
    <col min="5121" max="5121" width="11.7109375" style="11" customWidth="1"/>
    <col min="5122" max="5122" width="9" style="11" customWidth="1"/>
    <col min="5123" max="5123" width="13.28515625" style="11" customWidth="1"/>
    <col min="5124" max="5124" width="12.28515625" style="11" customWidth="1"/>
    <col min="5125" max="5125" width="12.42578125" style="11" customWidth="1"/>
    <col min="5126" max="5126" width="11.28515625" style="11" customWidth="1"/>
    <col min="5127" max="5127" width="16.85546875" style="11" customWidth="1"/>
    <col min="5128" max="5128" width="10.140625" style="11" customWidth="1"/>
    <col min="5129" max="5129" width="15" style="11" customWidth="1"/>
    <col min="5130" max="5130" width="10.7109375" style="11" customWidth="1"/>
    <col min="5131" max="5131" width="11.140625" style="11" customWidth="1"/>
    <col min="5132" max="5132" width="7.42578125" style="11" customWidth="1"/>
    <col min="5133" max="5133" width="6.5703125" style="11" customWidth="1"/>
    <col min="5134" max="5135" width="9.28515625" style="11" customWidth="1"/>
    <col min="5136" max="5376" width="9.140625" style="11"/>
    <col min="5377" max="5377" width="11.7109375" style="11" customWidth="1"/>
    <col min="5378" max="5378" width="9" style="11" customWidth="1"/>
    <col min="5379" max="5379" width="13.28515625" style="11" customWidth="1"/>
    <col min="5380" max="5380" width="12.28515625" style="11" customWidth="1"/>
    <col min="5381" max="5381" width="12.42578125" style="11" customWidth="1"/>
    <col min="5382" max="5382" width="11.28515625" style="11" customWidth="1"/>
    <col min="5383" max="5383" width="16.85546875" style="11" customWidth="1"/>
    <col min="5384" max="5384" width="10.140625" style="11" customWidth="1"/>
    <col min="5385" max="5385" width="15" style="11" customWidth="1"/>
    <col min="5386" max="5386" width="10.7109375" style="11" customWidth="1"/>
    <col min="5387" max="5387" width="11.140625" style="11" customWidth="1"/>
    <col min="5388" max="5388" width="7.42578125" style="11" customWidth="1"/>
    <col min="5389" max="5389" width="6.5703125" style="11" customWidth="1"/>
    <col min="5390" max="5391" width="9.28515625" style="11" customWidth="1"/>
    <col min="5392" max="5632" width="9.140625" style="11"/>
    <col min="5633" max="5633" width="11.7109375" style="11" customWidth="1"/>
    <col min="5634" max="5634" width="9" style="11" customWidth="1"/>
    <col min="5635" max="5635" width="13.28515625" style="11" customWidth="1"/>
    <col min="5636" max="5636" width="12.28515625" style="11" customWidth="1"/>
    <col min="5637" max="5637" width="12.42578125" style="11" customWidth="1"/>
    <col min="5638" max="5638" width="11.28515625" style="11" customWidth="1"/>
    <col min="5639" max="5639" width="16.85546875" style="11" customWidth="1"/>
    <col min="5640" max="5640" width="10.140625" style="11" customWidth="1"/>
    <col min="5641" max="5641" width="15" style="11" customWidth="1"/>
    <col min="5642" max="5642" width="10.7109375" style="11" customWidth="1"/>
    <col min="5643" max="5643" width="11.140625" style="11" customWidth="1"/>
    <col min="5644" max="5644" width="7.42578125" style="11" customWidth="1"/>
    <col min="5645" max="5645" width="6.5703125" style="11" customWidth="1"/>
    <col min="5646" max="5647" width="9.28515625" style="11" customWidth="1"/>
    <col min="5648" max="5888" width="9.140625" style="11"/>
    <col min="5889" max="5889" width="11.7109375" style="11" customWidth="1"/>
    <col min="5890" max="5890" width="9" style="11" customWidth="1"/>
    <col min="5891" max="5891" width="13.28515625" style="11" customWidth="1"/>
    <col min="5892" max="5892" width="12.28515625" style="11" customWidth="1"/>
    <col min="5893" max="5893" width="12.42578125" style="11" customWidth="1"/>
    <col min="5894" max="5894" width="11.28515625" style="11" customWidth="1"/>
    <col min="5895" max="5895" width="16.85546875" style="11" customWidth="1"/>
    <col min="5896" max="5896" width="10.140625" style="11" customWidth="1"/>
    <col min="5897" max="5897" width="15" style="11" customWidth="1"/>
    <col min="5898" max="5898" width="10.7109375" style="11" customWidth="1"/>
    <col min="5899" max="5899" width="11.140625" style="11" customWidth="1"/>
    <col min="5900" max="5900" width="7.42578125" style="11" customWidth="1"/>
    <col min="5901" max="5901" width="6.5703125" style="11" customWidth="1"/>
    <col min="5902" max="5903" width="9.28515625" style="11" customWidth="1"/>
    <col min="5904" max="6144" width="9.140625" style="11"/>
    <col min="6145" max="6145" width="11.7109375" style="11" customWidth="1"/>
    <col min="6146" max="6146" width="9" style="11" customWidth="1"/>
    <col min="6147" max="6147" width="13.28515625" style="11" customWidth="1"/>
    <col min="6148" max="6148" width="12.28515625" style="11" customWidth="1"/>
    <col min="6149" max="6149" width="12.42578125" style="11" customWidth="1"/>
    <col min="6150" max="6150" width="11.28515625" style="11" customWidth="1"/>
    <col min="6151" max="6151" width="16.85546875" style="11" customWidth="1"/>
    <col min="6152" max="6152" width="10.140625" style="11" customWidth="1"/>
    <col min="6153" max="6153" width="15" style="11" customWidth="1"/>
    <col min="6154" max="6154" width="10.7109375" style="11" customWidth="1"/>
    <col min="6155" max="6155" width="11.140625" style="11" customWidth="1"/>
    <col min="6156" max="6156" width="7.42578125" style="11" customWidth="1"/>
    <col min="6157" max="6157" width="6.5703125" style="11" customWidth="1"/>
    <col min="6158" max="6159" width="9.28515625" style="11" customWidth="1"/>
    <col min="6160" max="6400" width="9.140625" style="11"/>
    <col min="6401" max="6401" width="11.7109375" style="11" customWidth="1"/>
    <col min="6402" max="6402" width="9" style="11" customWidth="1"/>
    <col min="6403" max="6403" width="13.28515625" style="11" customWidth="1"/>
    <col min="6404" max="6404" width="12.28515625" style="11" customWidth="1"/>
    <col min="6405" max="6405" width="12.42578125" style="11" customWidth="1"/>
    <col min="6406" max="6406" width="11.28515625" style="11" customWidth="1"/>
    <col min="6407" max="6407" width="16.85546875" style="11" customWidth="1"/>
    <col min="6408" max="6408" width="10.140625" style="11" customWidth="1"/>
    <col min="6409" max="6409" width="15" style="11" customWidth="1"/>
    <col min="6410" max="6410" width="10.7109375" style="11" customWidth="1"/>
    <col min="6411" max="6411" width="11.140625" style="11" customWidth="1"/>
    <col min="6412" max="6412" width="7.42578125" style="11" customWidth="1"/>
    <col min="6413" max="6413" width="6.5703125" style="11" customWidth="1"/>
    <col min="6414" max="6415" width="9.28515625" style="11" customWidth="1"/>
    <col min="6416" max="6656" width="9.140625" style="11"/>
    <col min="6657" max="6657" width="11.7109375" style="11" customWidth="1"/>
    <col min="6658" max="6658" width="9" style="11" customWidth="1"/>
    <col min="6659" max="6659" width="13.28515625" style="11" customWidth="1"/>
    <col min="6660" max="6660" width="12.28515625" style="11" customWidth="1"/>
    <col min="6661" max="6661" width="12.42578125" style="11" customWidth="1"/>
    <col min="6662" max="6662" width="11.28515625" style="11" customWidth="1"/>
    <col min="6663" max="6663" width="16.85546875" style="11" customWidth="1"/>
    <col min="6664" max="6664" width="10.140625" style="11" customWidth="1"/>
    <col min="6665" max="6665" width="15" style="11" customWidth="1"/>
    <col min="6666" max="6666" width="10.7109375" style="11" customWidth="1"/>
    <col min="6667" max="6667" width="11.140625" style="11" customWidth="1"/>
    <col min="6668" max="6668" width="7.42578125" style="11" customWidth="1"/>
    <col min="6669" max="6669" width="6.5703125" style="11" customWidth="1"/>
    <col min="6670" max="6671" width="9.28515625" style="11" customWidth="1"/>
    <col min="6672" max="6912" width="9.140625" style="11"/>
    <col min="6913" max="6913" width="11.7109375" style="11" customWidth="1"/>
    <col min="6914" max="6914" width="9" style="11" customWidth="1"/>
    <col min="6915" max="6915" width="13.28515625" style="11" customWidth="1"/>
    <col min="6916" max="6916" width="12.28515625" style="11" customWidth="1"/>
    <col min="6917" max="6917" width="12.42578125" style="11" customWidth="1"/>
    <col min="6918" max="6918" width="11.28515625" style="11" customWidth="1"/>
    <col min="6919" max="6919" width="16.85546875" style="11" customWidth="1"/>
    <col min="6920" max="6920" width="10.140625" style="11" customWidth="1"/>
    <col min="6921" max="6921" width="15" style="11" customWidth="1"/>
    <col min="6922" max="6922" width="10.7109375" style="11" customWidth="1"/>
    <col min="6923" max="6923" width="11.140625" style="11" customWidth="1"/>
    <col min="6924" max="6924" width="7.42578125" style="11" customWidth="1"/>
    <col min="6925" max="6925" width="6.5703125" style="11" customWidth="1"/>
    <col min="6926" max="6927" width="9.28515625" style="11" customWidth="1"/>
    <col min="6928" max="7168" width="9.140625" style="11"/>
    <col min="7169" max="7169" width="11.7109375" style="11" customWidth="1"/>
    <col min="7170" max="7170" width="9" style="11" customWidth="1"/>
    <col min="7171" max="7171" width="13.28515625" style="11" customWidth="1"/>
    <col min="7172" max="7172" width="12.28515625" style="11" customWidth="1"/>
    <col min="7173" max="7173" width="12.42578125" style="11" customWidth="1"/>
    <col min="7174" max="7174" width="11.28515625" style="11" customWidth="1"/>
    <col min="7175" max="7175" width="16.85546875" style="11" customWidth="1"/>
    <col min="7176" max="7176" width="10.140625" style="11" customWidth="1"/>
    <col min="7177" max="7177" width="15" style="11" customWidth="1"/>
    <col min="7178" max="7178" width="10.7109375" style="11" customWidth="1"/>
    <col min="7179" max="7179" width="11.140625" style="11" customWidth="1"/>
    <col min="7180" max="7180" width="7.42578125" style="11" customWidth="1"/>
    <col min="7181" max="7181" width="6.5703125" style="11" customWidth="1"/>
    <col min="7182" max="7183" width="9.28515625" style="11" customWidth="1"/>
    <col min="7184" max="7424" width="9.140625" style="11"/>
    <col min="7425" max="7425" width="11.7109375" style="11" customWidth="1"/>
    <col min="7426" max="7426" width="9" style="11" customWidth="1"/>
    <col min="7427" max="7427" width="13.28515625" style="11" customWidth="1"/>
    <col min="7428" max="7428" width="12.28515625" style="11" customWidth="1"/>
    <col min="7429" max="7429" width="12.42578125" style="11" customWidth="1"/>
    <col min="7430" max="7430" width="11.28515625" style="11" customWidth="1"/>
    <col min="7431" max="7431" width="16.85546875" style="11" customWidth="1"/>
    <col min="7432" max="7432" width="10.140625" style="11" customWidth="1"/>
    <col min="7433" max="7433" width="15" style="11" customWidth="1"/>
    <col min="7434" max="7434" width="10.7109375" style="11" customWidth="1"/>
    <col min="7435" max="7435" width="11.140625" style="11" customWidth="1"/>
    <col min="7436" max="7436" width="7.42578125" style="11" customWidth="1"/>
    <col min="7437" max="7437" width="6.5703125" style="11" customWidth="1"/>
    <col min="7438" max="7439" width="9.28515625" style="11" customWidth="1"/>
    <col min="7440" max="7680" width="9.140625" style="11"/>
    <col min="7681" max="7681" width="11.7109375" style="11" customWidth="1"/>
    <col min="7682" max="7682" width="9" style="11" customWidth="1"/>
    <col min="7683" max="7683" width="13.28515625" style="11" customWidth="1"/>
    <col min="7684" max="7684" width="12.28515625" style="11" customWidth="1"/>
    <col min="7685" max="7685" width="12.42578125" style="11" customWidth="1"/>
    <col min="7686" max="7686" width="11.28515625" style="11" customWidth="1"/>
    <col min="7687" max="7687" width="16.85546875" style="11" customWidth="1"/>
    <col min="7688" max="7688" width="10.140625" style="11" customWidth="1"/>
    <col min="7689" max="7689" width="15" style="11" customWidth="1"/>
    <col min="7690" max="7690" width="10.7109375" style="11" customWidth="1"/>
    <col min="7691" max="7691" width="11.140625" style="11" customWidth="1"/>
    <col min="7692" max="7692" width="7.42578125" style="11" customWidth="1"/>
    <col min="7693" max="7693" width="6.5703125" style="11" customWidth="1"/>
    <col min="7694" max="7695" width="9.28515625" style="11" customWidth="1"/>
    <col min="7696" max="7936" width="9.140625" style="11"/>
    <col min="7937" max="7937" width="11.7109375" style="11" customWidth="1"/>
    <col min="7938" max="7938" width="9" style="11" customWidth="1"/>
    <col min="7939" max="7939" width="13.28515625" style="11" customWidth="1"/>
    <col min="7940" max="7940" width="12.28515625" style="11" customWidth="1"/>
    <col min="7941" max="7941" width="12.42578125" style="11" customWidth="1"/>
    <col min="7942" max="7942" width="11.28515625" style="11" customWidth="1"/>
    <col min="7943" max="7943" width="16.85546875" style="11" customWidth="1"/>
    <col min="7944" max="7944" width="10.140625" style="11" customWidth="1"/>
    <col min="7945" max="7945" width="15" style="11" customWidth="1"/>
    <col min="7946" max="7946" width="10.7109375" style="11" customWidth="1"/>
    <col min="7947" max="7947" width="11.140625" style="11" customWidth="1"/>
    <col min="7948" max="7948" width="7.42578125" style="11" customWidth="1"/>
    <col min="7949" max="7949" width="6.5703125" style="11" customWidth="1"/>
    <col min="7950" max="7951" width="9.28515625" style="11" customWidth="1"/>
    <col min="7952" max="8192" width="9.140625" style="11"/>
    <col min="8193" max="8193" width="11.7109375" style="11" customWidth="1"/>
    <col min="8194" max="8194" width="9" style="11" customWidth="1"/>
    <col min="8195" max="8195" width="13.28515625" style="11" customWidth="1"/>
    <col min="8196" max="8196" width="12.28515625" style="11" customWidth="1"/>
    <col min="8197" max="8197" width="12.42578125" style="11" customWidth="1"/>
    <col min="8198" max="8198" width="11.28515625" style="11" customWidth="1"/>
    <col min="8199" max="8199" width="16.85546875" style="11" customWidth="1"/>
    <col min="8200" max="8200" width="10.140625" style="11" customWidth="1"/>
    <col min="8201" max="8201" width="15" style="11" customWidth="1"/>
    <col min="8202" max="8202" width="10.7109375" style="11" customWidth="1"/>
    <col min="8203" max="8203" width="11.140625" style="11" customWidth="1"/>
    <col min="8204" max="8204" width="7.42578125" style="11" customWidth="1"/>
    <col min="8205" max="8205" width="6.5703125" style="11" customWidth="1"/>
    <col min="8206" max="8207" width="9.28515625" style="11" customWidth="1"/>
    <col min="8208" max="8448" width="9.140625" style="11"/>
    <col min="8449" max="8449" width="11.7109375" style="11" customWidth="1"/>
    <col min="8450" max="8450" width="9" style="11" customWidth="1"/>
    <col min="8451" max="8451" width="13.28515625" style="11" customWidth="1"/>
    <col min="8452" max="8452" width="12.28515625" style="11" customWidth="1"/>
    <col min="8453" max="8453" width="12.42578125" style="11" customWidth="1"/>
    <col min="8454" max="8454" width="11.28515625" style="11" customWidth="1"/>
    <col min="8455" max="8455" width="16.85546875" style="11" customWidth="1"/>
    <col min="8456" max="8456" width="10.140625" style="11" customWidth="1"/>
    <col min="8457" max="8457" width="15" style="11" customWidth="1"/>
    <col min="8458" max="8458" width="10.7109375" style="11" customWidth="1"/>
    <col min="8459" max="8459" width="11.140625" style="11" customWidth="1"/>
    <col min="8460" max="8460" width="7.42578125" style="11" customWidth="1"/>
    <col min="8461" max="8461" width="6.5703125" style="11" customWidth="1"/>
    <col min="8462" max="8463" width="9.28515625" style="11" customWidth="1"/>
    <col min="8464" max="8704" width="9.140625" style="11"/>
    <col min="8705" max="8705" width="11.7109375" style="11" customWidth="1"/>
    <col min="8706" max="8706" width="9" style="11" customWidth="1"/>
    <col min="8707" max="8707" width="13.28515625" style="11" customWidth="1"/>
    <col min="8708" max="8708" width="12.28515625" style="11" customWidth="1"/>
    <col min="8709" max="8709" width="12.42578125" style="11" customWidth="1"/>
    <col min="8710" max="8710" width="11.28515625" style="11" customWidth="1"/>
    <col min="8711" max="8711" width="16.85546875" style="11" customWidth="1"/>
    <col min="8712" max="8712" width="10.140625" style="11" customWidth="1"/>
    <col min="8713" max="8713" width="15" style="11" customWidth="1"/>
    <col min="8714" max="8714" width="10.7109375" style="11" customWidth="1"/>
    <col min="8715" max="8715" width="11.140625" style="11" customWidth="1"/>
    <col min="8716" max="8716" width="7.42578125" style="11" customWidth="1"/>
    <col min="8717" max="8717" width="6.5703125" style="11" customWidth="1"/>
    <col min="8718" max="8719" width="9.28515625" style="11" customWidth="1"/>
    <col min="8720" max="8960" width="9.140625" style="11"/>
    <col min="8961" max="8961" width="11.7109375" style="11" customWidth="1"/>
    <col min="8962" max="8962" width="9" style="11" customWidth="1"/>
    <col min="8963" max="8963" width="13.28515625" style="11" customWidth="1"/>
    <col min="8964" max="8964" width="12.28515625" style="11" customWidth="1"/>
    <col min="8965" max="8965" width="12.42578125" style="11" customWidth="1"/>
    <col min="8966" max="8966" width="11.28515625" style="11" customWidth="1"/>
    <col min="8967" max="8967" width="16.85546875" style="11" customWidth="1"/>
    <col min="8968" max="8968" width="10.140625" style="11" customWidth="1"/>
    <col min="8969" max="8969" width="15" style="11" customWidth="1"/>
    <col min="8970" max="8970" width="10.7109375" style="11" customWidth="1"/>
    <col min="8971" max="8971" width="11.140625" style="11" customWidth="1"/>
    <col min="8972" max="8972" width="7.42578125" style="11" customWidth="1"/>
    <col min="8973" max="8973" width="6.5703125" style="11" customWidth="1"/>
    <col min="8974" max="8975" width="9.28515625" style="11" customWidth="1"/>
    <col min="8976" max="9216" width="9.140625" style="11"/>
    <col min="9217" max="9217" width="11.7109375" style="11" customWidth="1"/>
    <col min="9218" max="9218" width="9" style="11" customWidth="1"/>
    <col min="9219" max="9219" width="13.28515625" style="11" customWidth="1"/>
    <col min="9220" max="9220" width="12.28515625" style="11" customWidth="1"/>
    <col min="9221" max="9221" width="12.42578125" style="11" customWidth="1"/>
    <col min="9222" max="9222" width="11.28515625" style="11" customWidth="1"/>
    <col min="9223" max="9223" width="16.85546875" style="11" customWidth="1"/>
    <col min="9224" max="9224" width="10.140625" style="11" customWidth="1"/>
    <col min="9225" max="9225" width="15" style="11" customWidth="1"/>
    <col min="9226" max="9226" width="10.7109375" style="11" customWidth="1"/>
    <col min="9227" max="9227" width="11.140625" style="11" customWidth="1"/>
    <col min="9228" max="9228" width="7.42578125" style="11" customWidth="1"/>
    <col min="9229" max="9229" width="6.5703125" style="11" customWidth="1"/>
    <col min="9230" max="9231" width="9.28515625" style="11" customWidth="1"/>
    <col min="9232" max="9472" width="9.140625" style="11"/>
    <col min="9473" max="9473" width="11.7109375" style="11" customWidth="1"/>
    <col min="9474" max="9474" width="9" style="11" customWidth="1"/>
    <col min="9475" max="9475" width="13.28515625" style="11" customWidth="1"/>
    <col min="9476" max="9476" width="12.28515625" style="11" customWidth="1"/>
    <col min="9477" max="9477" width="12.42578125" style="11" customWidth="1"/>
    <col min="9478" max="9478" width="11.28515625" style="11" customWidth="1"/>
    <col min="9479" max="9479" width="16.85546875" style="11" customWidth="1"/>
    <col min="9480" max="9480" width="10.140625" style="11" customWidth="1"/>
    <col min="9481" max="9481" width="15" style="11" customWidth="1"/>
    <col min="9482" max="9482" width="10.7109375" style="11" customWidth="1"/>
    <col min="9483" max="9483" width="11.140625" style="11" customWidth="1"/>
    <col min="9484" max="9484" width="7.42578125" style="11" customWidth="1"/>
    <col min="9485" max="9485" width="6.5703125" style="11" customWidth="1"/>
    <col min="9486" max="9487" width="9.28515625" style="11" customWidth="1"/>
    <col min="9488" max="9728" width="9.140625" style="11"/>
    <col min="9729" max="9729" width="11.7109375" style="11" customWidth="1"/>
    <col min="9730" max="9730" width="9" style="11" customWidth="1"/>
    <col min="9731" max="9731" width="13.28515625" style="11" customWidth="1"/>
    <col min="9732" max="9732" width="12.28515625" style="11" customWidth="1"/>
    <col min="9733" max="9733" width="12.42578125" style="11" customWidth="1"/>
    <col min="9734" max="9734" width="11.28515625" style="11" customWidth="1"/>
    <col min="9735" max="9735" width="16.85546875" style="11" customWidth="1"/>
    <col min="9736" max="9736" width="10.140625" style="11" customWidth="1"/>
    <col min="9737" max="9737" width="15" style="11" customWidth="1"/>
    <col min="9738" max="9738" width="10.7109375" style="11" customWidth="1"/>
    <col min="9739" max="9739" width="11.140625" style="11" customWidth="1"/>
    <col min="9740" max="9740" width="7.42578125" style="11" customWidth="1"/>
    <col min="9741" max="9741" width="6.5703125" style="11" customWidth="1"/>
    <col min="9742" max="9743" width="9.28515625" style="11" customWidth="1"/>
    <col min="9744" max="9984" width="9.140625" style="11"/>
    <col min="9985" max="9985" width="11.7109375" style="11" customWidth="1"/>
    <col min="9986" max="9986" width="9" style="11" customWidth="1"/>
    <col min="9987" max="9987" width="13.28515625" style="11" customWidth="1"/>
    <col min="9988" max="9988" width="12.28515625" style="11" customWidth="1"/>
    <col min="9989" max="9989" width="12.42578125" style="11" customWidth="1"/>
    <col min="9990" max="9990" width="11.28515625" style="11" customWidth="1"/>
    <col min="9991" max="9991" width="16.85546875" style="11" customWidth="1"/>
    <col min="9992" max="9992" width="10.140625" style="11" customWidth="1"/>
    <col min="9993" max="9993" width="15" style="11" customWidth="1"/>
    <col min="9994" max="9994" width="10.7109375" style="11" customWidth="1"/>
    <col min="9995" max="9995" width="11.140625" style="11" customWidth="1"/>
    <col min="9996" max="9996" width="7.42578125" style="11" customWidth="1"/>
    <col min="9997" max="9997" width="6.5703125" style="11" customWidth="1"/>
    <col min="9998" max="9999" width="9.28515625" style="11" customWidth="1"/>
    <col min="10000" max="10240" width="9.140625" style="11"/>
    <col min="10241" max="10241" width="11.7109375" style="11" customWidth="1"/>
    <col min="10242" max="10242" width="9" style="11" customWidth="1"/>
    <col min="10243" max="10243" width="13.28515625" style="11" customWidth="1"/>
    <col min="10244" max="10244" width="12.28515625" style="11" customWidth="1"/>
    <col min="10245" max="10245" width="12.42578125" style="11" customWidth="1"/>
    <col min="10246" max="10246" width="11.28515625" style="11" customWidth="1"/>
    <col min="10247" max="10247" width="16.85546875" style="11" customWidth="1"/>
    <col min="10248" max="10248" width="10.140625" style="11" customWidth="1"/>
    <col min="10249" max="10249" width="15" style="11" customWidth="1"/>
    <col min="10250" max="10250" width="10.7109375" style="11" customWidth="1"/>
    <col min="10251" max="10251" width="11.140625" style="11" customWidth="1"/>
    <col min="10252" max="10252" width="7.42578125" style="11" customWidth="1"/>
    <col min="10253" max="10253" width="6.5703125" style="11" customWidth="1"/>
    <col min="10254" max="10255" width="9.28515625" style="11" customWidth="1"/>
    <col min="10256" max="10496" width="9.140625" style="11"/>
    <col min="10497" max="10497" width="11.7109375" style="11" customWidth="1"/>
    <col min="10498" max="10498" width="9" style="11" customWidth="1"/>
    <col min="10499" max="10499" width="13.28515625" style="11" customWidth="1"/>
    <col min="10500" max="10500" width="12.28515625" style="11" customWidth="1"/>
    <col min="10501" max="10501" width="12.42578125" style="11" customWidth="1"/>
    <col min="10502" max="10502" width="11.28515625" style="11" customWidth="1"/>
    <col min="10503" max="10503" width="16.85546875" style="11" customWidth="1"/>
    <col min="10504" max="10504" width="10.140625" style="11" customWidth="1"/>
    <col min="10505" max="10505" width="15" style="11" customWidth="1"/>
    <col min="10506" max="10506" width="10.7109375" style="11" customWidth="1"/>
    <col min="10507" max="10507" width="11.140625" style="11" customWidth="1"/>
    <col min="10508" max="10508" width="7.42578125" style="11" customWidth="1"/>
    <col min="10509" max="10509" width="6.5703125" style="11" customWidth="1"/>
    <col min="10510" max="10511" width="9.28515625" style="11" customWidth="1"/>
    <col min="10512" max="10752" width="9.140625" style="11"/>
    <col min="10753" max="10753" width="11.7109375" style="11" customWidth="1"/>
    <col min="10754" max="10754" width="9" style="11" customWidth="1"/>
    <col min="10755" max="10755" width="13.28515625" style="11" customWidth="1"/>
    <col min="10756" max="10756" width="12.28515625" style="11" customWidth="1"/>
    <col min="10757" max="10757" width="12.42578125" style="11" customWidth="1"/>
    <col min="10758" max="10758" width="11.28515625" style="11" customWidth="1"/>
    <col min="10759" max="10759" width="16.85546875" style="11" customWidth="1"/>
    <col min="10760" max="10760" width="10.140625" style="11" customWidth="1"/>
    <col min="10761" max="10761" width="15" style="11" customWidth="1"/>
    <col min="10762" max="10762" width="10.7109375" style="11" customWidth="1"/>
    <col min="10763" max="10763" width="11.140625" style="11" customWidth="1"/>
    <col min="10764" max="10764" width="7.42578125" style="11" customWidth="1"/>
    <col min="10765" max="10765" width="6.5703125" style="11" customWidth="1"/>
    <col min="10766" max="10767" width="9.28515625" style="11" customWidth="1"/>
    <col min="10768" max="11008" width="9.140625" style="11"/>
    <col min="11009" max="11009" width="11.7109375" style="11" customWidth="1"/>
    <col min="11010" max="11010" width="9" style="11" customWidth="1"/>
    <col min="11011" max="11011" width="13.28515625" style="11" customWidth="1"/>
    <col min="11012" max="11012" width="12.28515625" style="11" customWidth="1"/>
    <col min="11013" max="11013" width="12.42578125" style="11" customWidth="1"/>
    <col min="11014" max="11014" width="11.28515625" style="11" customWidth="1"/>
    <col min="11015" max="11015" width="16.85546875" style="11" customWidth="1"/>
    <col min="11016" max="11016" width="10.140625" style="11" customWidth="1"/>
    <col min="11017" max="11017" width="15" style="11" customWidth="1"/>
    <col min="11018" max="11018" width="10.7109375" style="11" customWidth="1"/>
    <col min="11019" max="11019" width="11.140625" style="11" customWidth="1"/>
    <col min="11020" max="11020" width="7.42578125" style="11" customWidth="1"/>
    <col min="11021" max="11021" width="6.5703125" style="11" customWidth="1"/>
    <col min="11022" max="11023" width="9.28515625" style="11" customWidth="1"/>
    <col min="11024" max="11264" width="9.140625" style="11"/>
    <col min="11265" max="11265" width="11.7109375" style="11" customWidth="1"/>
    <col min="11266" max="11266" width="9" style="11" customWidth="1"/>
    <col min="11267" max="11267" width="13.28515625" style="11" customWidth="1"/>
    <col min="11268" max="11268" width="12.28515625" style="11" customWidth="1"/>
    <col min="11269" max="11269" width="12.42578125" style="11" customWidth="1"/>
    <col min="11270" max="11270" width="11.28515625" style="11" customWidth="1"/>
    <col min="11271" max="11271" width="16.85546875" style="11" customWidth="1"/>
    <col min="11272" max="11272" width="10.140625" style="11" customWidth="1"/>
    <col min="11273" max="11273" width="15" style="11" customWidth="1"/>
    <col min="11274" max="11274" width="10.7109375" style="11" customWidth="1"/>
    <col min="11275" max="11275" width="11.140625" style="11" customWidth="1"/>
    <col min="11276" max="11276" width="7.42578125" style="11" customWidth="1"/>
    <col min="11277" max="11277" width="6.5703125" style="11" customWidth="1"/>
    <col min="11278" max="11279" width="9.28515625" style="11" customWidth="1"/>
    <col min="11280" max="11520" width="9.140625" style="11"/>
    <col min="11521" max="11521" width="11.7109375" style="11" customWidth="1"/>
    <col min="11522" max="11522" width="9" style="11" customWidth="1"/>
    <col min="11523" max="11523" width="13.28515625" style="11" customWidth="1"/>
    <col min="11524" max="11524" width="12.28515625" style="11" customWidth="1"/>
    <col min="11525" max="11525" width="12.42578125" style="11" customWidth="1"/>
    <col min="11526" max="11526" width="11.28515625" style="11" customWidth="1"/>
    <col min="11527" max="11527" width="16.85546875" style="11" customWidth="1"/>
    <col min="11528" max="11528" width="10.140625" style="11" customWidth="1"/>
    <col min="11529" max="11529" width="15" style="11" customWidth="1"/>
    <col min="11530" max="11530" width="10.7109375" style="11" customWidth="1"/>
    <col min="11531" max="11531" width="11.140625" style="11" customWidth="1"/>
    <col min="11532" max="11532" width="7.42578125" style="11" customWidth="1"/>
    <col min="11533" max="11533" width="6.5703125" style="11" customWidth="1"/>
    <col min="11534" max="11535" width="9.28515625" style="11" customWidth="1"/>
    <col min="11536" max="11776" width="9.140625" style="11"/>
    <col min="11777" max="11777" width="11.7109375" style="11" customWidth="1"/>
    <col min="11778" max="11778" width="9" style="11" customWidth="1"/>
    <col min="11779" max="11779" width="13.28515625" style="11" customWidth="1"/>
    <col min="11780" max="11780" width="12.28515625" style="11" customWidth="1"/>
    <col min="11781" max="11781" width="12.42578125" style="11" customWidth="1"/>
    <col min="11782" max="11782" width="11.28515625" style="11" customWidth="1"/>
    <col min="11783" max="11783" width="16.85546875" style="11" customWidth="1"/>
    <col min="11784" max="11784" width="10.140625" style="11" customWidth="1"/>
    <col min="11785" max="11785" width="15" style="11" customWidth="1"/>
    <col min="11786" max="11786" width="10.7109375" style="11" customWidth="1"/>
    <col min="11787" max="11787" width="11.140625" style="11" customWidth="1"/>
    <col min="11788" max="11788" width="7.42578125" style="11" customWidth="1"/>
    <col min="11789" max="11789" width="6.5703125" style="11" customWidth="1"/>
    <col min="11790" max="11791" width="9.28515625" style="11" customWidth="1"/>
    <col min="11792" max="12032" width="9.140625" style="11"/>
    <col min="12033" max="12033" width="11.7109375" style="11" customWidth="1"/>
    <col min="12034" max="12034" width="9" style="11" customWidth="1"/>
    <col min="12035" max="12035" width="13.28515625" style="11" customWidth="1"/>
    <col min="12036" max="12036" width="12.28515625" style="11" customWidth="1"/>
    <col min="12037" max="12037" width="12.42578125" style="11" customWidth="1"/>
    <col min="12038" max="12038" width="11.28515625" style="11" customWidth="1"/>
    <col min="12039" max="12039" width="16.85546875" style="11" customWidth="1"/>
    <col min="12040" max="12040" width="10.140625" style="11" customWidth="1"/>
    <col min="12041" max="12041" width="15" style="11" customWidth="1"/>
    <col min="12042" max="12042" width="10.7109375" style="11" customWidth="1"/>
    <col min="12043" max="12043" width="11.140625" style="11" customWidth="1"/>
    <col min="12044" max="12044" width="7.42578125" style="11" customWidth="1"/>
    <col min="12045" max="12045" width="6.5703125" style="11" customWidth="1"/>
    <col min="12046" max="12047" width="9.28515625" style="11" customWidth="1"/>
    <col min="12048" max="12288" width="9.140625" style="11"/>
    <col min="12289" max="12289" width="11.7109375" style="11" customWidth="1"/>
    <col min="12290" max="12290" width="9" style="11" customWidth="1"/>
    <col min="12291" max="12291" width="13.28515625" style="11" customWidth="1"/>
    <col min="12292" max="12292" width="12.28515625" style="11" customWidth="1"/>
    <col min="12293" max="12293" width="12.42578125" style="11" customWidth="1"/>
    <col min="12294" max="12294" width="11.28515625" style="11" customWidth="1"/>
    <col min="12295" max="12295" width="16.85546875" style="11" customWidth="1"/>
    <col min="12296" max="12296" width="10.140625" style="11" customWidth="1"/>
    <col min="12297" max="12297" width="15" style="11" customWidth="1"/>
    <col min="12298" max="12298" width="10.7109375" style="11" customWidth="1"/>
    <col min="12299" max="12299" width="11.140625" style="11" customWidth="1"/>
    <col min="12300" max="12300" width="7.42578125" style="11" customWidth="1"/>
    <col min="12301" max="12301" width="6.5703125" style="11" customWidth="1"/>
    <col min="12302" max="12303" width="9.28515625" style="11" customWidth="1"/>
    <col min="12304" max="12544" width="9.140625" style="11"/>
    <col min="12545" max="12545" width="11.7109375" style="11" customWidth="1"/>
    <col min="12546" max="12546" width="9" style="11" customWidth="1"/>
    <col min="12547" max="12547" width="13.28515625" style="11" customWidth="1"/>
    <col min="12548" max="12548" width="12.28515625" style="11" customWidth="1"/>
    <col min="12549" max="12549" width="12.42578125" style="11" customWidth="1"/>
    <col min="12550" max="12550" width="11.28515625" style="11" customWidth="1"/>
    <col min="12551" max="12551" width="16.85546875" style="11" customWidth="1"/>
    <col min="12552" max="12552" width="10.140625" style="11" customWidth="1"/>
    <col min="12553" max="12553" width="15" style="11" customWidth="1"/>
    <col min="12554" max="12554" width="10.7109375" style="11" customWidth="1"/>
    <col min="12555" max="12555" width="11.140625" style="11" customWidth="1"/>
    <col min="12556" max="12556" width="7.42578125" style="11" customWidth="1"/>
    <col min="12557" max="12557" width="6.5703125" style="11" customWidth="1"/>
    <col min="12558" max="12559" width="9.28515625" style="11" customWidth="1"/>
    <col min="12560" max="12800" width="9.140625" style="11"/>
    <col min="12801" max="12801" width="11.7109375" style="11" customWidth="1"/>
    <col min="12802" max="12802" width="9" style="11" customWidth="1"/>
    <col min="12803" max="12803" width="13.28515625" style="11" customWidth="1"/>
    <col min="12804" max="12804" width="12.28515625" style="11" customWidth="1"/>
    <col min="12805" max="12805" width="12.42578125" style="11" customWidth="1"/>
    <col min="12806" max="12806" width="11.28515625" style="11" customWidth="1"/>
    <col min="12807" max="12807" width="16.85546875" style="11" customWidth="1"/>
    <col min="12808" max="12808" width="10.140625" style="11" customWidth="1"/>
    <col min="12809" max="12809" width="15" style="11" customWidth="1"/>
    <col min="12810" max="12810" width="10.7109375" style="11" customWidth="1"/>
    <col min="12811" max="12811" width="11.140625" style="11" customWidth="1"/>
    <col min="12812" max="12812" width="7.42578125" style="11" customWidth="1"/>
    <col min="12813" max="12813" width="6.5703125" style="11" customWidth="1"/>
    <col min="12814" max="12815" width="9.28515625" style="11" customWidth="1"/>
    <col min="12816" max="13056" width="9.140625" style="11"/>
    <col min="13057" max="13057" width="11.7109375" style="11" customWidth="1"/>
    <col min="13058" max="13058" width="9" style="11" customWidth="1"/>
    <col min="13059" max="13059" width="13.28515625" style="11" customWidth="1"/>
    <col min="13060" max="13060" width="12.28515625" style="11" customWidth="1"/>
    <col min="13061" max="13061" width="12.42578125" style="11" customWidth="1"/>
    <col min="13062" max="13062" width="11.28515625" style="11" customWidth="1"/>
    <col min="13063" max="13063" width="16.85546875" style="11" customWidth="1"/>
    <col min="13064" max="13064" width="10.140625" style="11" customWidth="1"/>
    <col min="13065" max="13065" width="15" style="11" customWidth="1"/>
    <col min="13066" max="13066" width="10.7109375" style="11" customWidth="1"/>
    <col min="13067" max="13067" width="11.140625" style="11" customWidth="1"/>
    <col min="13068" max="13068" width="7.42578125" style="11" customWidth="1"/>
    <col min="13069" max="13069" width="6.5703125" style="11" customWidth="1"/>
    <col min="13070" max="13071" width="9.28515625" style="11" customWidth="1"/>
    <col min="13072" max="13312" width="9.140625" style="11"/>
    <col min="13313" max="13313" width="11.7109375" style="11" customWidth="1"/>
    <col min="13314" max="13314" width="9" style="11" customWidth="1"/>
    <col min="13315" max="13315" width="13.28515625" style="11" customWidth="1"/>
    <col min="13316" max="13316" width="12.28515625" style="11" customWidth="1"/>
    <col min="13317" max="13317" width="12.42578125" style="11" customWidth="1"/>
    <col min="13318" max="13318" width="11.28515625" style="11" customWidth="1"/>
    <col min="13319" max="13319" width="16.85546875" style="11" customWidth="1"/>
    <col min="13320" max="13320" width="10.140625" style="11" customWidth="1"/>
    <col min="13321" max="13321" width="15" style="11" customWidth="1"/>
    <col min="13322" max="13322" width="10.7109375" style="11" customWidth="1"/>
    <col min="13323" max="13323" width="11.140625" style="11" customWidth="1"/>
    <col min="13324" max="13324" width="7.42578125" style="11" customWidth="1"/>
    <col min="13325" max="13325" width="6.5703125" style="11" customWidth="1"/>
    <col min="13326" max="13327" width="9.28515625" style="11" customWidth="1"/>
    <col min="13328" max="13568" width="9.140625" style="11"/>
    <col min="13569" max="13569" width="11.7109375" style="11" customWidth="1"/>
    <col min="13570" max="13570" width="9" style="11" customWidth="1"/>
    <col min="13571" max="13571" width="13.28515625" style="11" customWidth="1"/>
    <col min="13572" max="13572" width="12.28515625" style="11" customWidth="1"/>
    <col min="13573" max="13573" width="12.42578125" style="11" customWidth="1"/>
    <col min="13574" max="13574" width="11.28515625" style="11" customWidth="1"/>
    <col min="13575" max="13575" width="16.85546875" style="11" customWidth="1"/>
    <col min="13576" max="13576" width="10.140625" style="11" customWidth="1"/>
    <col min="13577" max="13577" width="15" style="11" customWidth="1"/>
    <col min="13578" max="13578" width="10.7109375" style="11" customWidth="1"/>
    <col min="13579" max="13579" width="11.140625" style="11" customWidth="1"/>
    <col min="13580" max="13580" width="7.42578125" style="11" customWidth="1"/>
    <col min="13581" max="13581" width="6.5703125" style="11" customWidth="1"/>
    <col min="13582" max="13583" width="9.28515625" style="11" customWidth="1"/>
    <col min="13584" max="13824" width="9.140625" style="11"/>
    <col min="13825" max="13825" width="11.7109375" style="11" customWidth="1"/>
    <col min="13826" max="13826" width="9" style="11" customWidth="1"/>
    <col min="13827" max="13827" width="13.28515625" style="11" customWidth="1"/>
    <col min="13828" max="13828" width="12.28515625" style="11" customWidth="1"/>
    <col min="13829" max="13829" width="12.42578125" style="11" customWidth="1"/>
    <col min="13830" max="13830" width="11.28515625" style="11" customWidth="1"/>
    <col min="13831" max="13831" width="16.85546875" style="11" customWidth="1"/>
    <col min="13832" max="13832" width="10.140625" style="11" customWidth="1"/>
    <col min="13833" max="13833" width="15" style="11" customWidth="1"/>
    <col min="13834" max="13834" width="10.7109375" style="11" customWidth="1"/>
    <col min="13835" max="13835" width="11.140625" style="11" customWidth="1"/>
    <col min="13836" max="13836" width="7.42578125" style="11" customWidth="1"/>
    <col min="13837" max="13837" width="6.5703125" style="11" customWidth="1"/>
    <col min="13838" max="13839" width="9.28515625" style="11" customWidth="1"/>
    <col min="13840" max="14080" width="9.140625" style="11"/>
    <col min="14081" max="14081" width="11.7109375" style="11" customWidth="1"/>
    <col min="14082" max="14082" width="9" style="11" customWidth="1"/>
    <col min="14083" max="14083" width="13.28515625" style="11" customWidth="1"/>
    <col min="14084" max="14084" width="12.28515625" style="11" customWidth="1"/>
    <col min="14085" max="14085" width="12.42578125" style="11" customWidth="1"/>
    <col min="14086" max="14086" width="11.28515625" style="11" customWidth="1"/>
    <col min="14087" max="14087" width="16.85546875" style="11" customWidth="1"/>
    <col min="14088" max="14088" width="10.140625" style="11" customWidth="1"/>
    <col min="14089" max="14089" width="15" style="11" customWidth="1"/>
    <col min="14090" max="14090" width="10.7109375" style="11" customWidth="1"/>
    <col min="14091" max="14091" width="11.140625" style="11" customWidth="1"/>
    <col min="14092" max="14092" width="7.42578125" style="11" customWidth="1"/>
    <col min="14093" max="14093" width="6.5703125" style="11" customWidth="1"/>
    <col min="14094" max="14095" width="9.28515625" style="11" customWidth="1"/>
    <col min="14096" max="14336" width="9.140625" style="11"/>
    <col min="14337" max="14337" width="11.7109375" style="11" customWidth="1"/>
    <col min="14338" max="14338" width="9" style="11" customWidth="1"/>
    <col min="14339" max="14339" width="13.28515625" style="11" customWidth="1"/>
    <col min="14340" max="14340" width="12.28515625" style="11" customWidth="1"/>
    <col min="14341" max="14341" width="12.42578125" style="11" customWidth="1"/>
    <col min="14342" max="14342" width="11.28515625" style="11" customWidth="1"/>
    <col min="14343" max="14343" width="16.85546875" style="11" customWidth="1"/>
    <col min="14344" max="14344" width="10.140625" style="11" customWidth="1"/>
    <col min="14345" max="14345" width="15" style="11" customWidth="1"/>
    <col min="14346" max="14346" width="10.7109375" style="11" customWidth="1"/>
    <col min="14347" max="14347" width="11.140625" style="11" customWidth="1"/>
    <col min="14348" max="14348" width="7.42578125" style="11" customWidth="1"/>
    <col min="14349" max="14349" width="6.5703125" style="11" customWidth="1"/>
    <col min="14350" max="14351" width="9.28515625" style="11" customWidth="1"/>
    <col min="14352" max="14592" width="9.140625" style="11"/>
    <col min="14593" max="14593" width="11.7109375" style="11" customWidth="1"/>
    <col min="14594" max="14594" width="9" style="11" customWidth="1"/>
    <col min="14595" max="14595" width="13.28515625" style="11" customWidth="1"/>
    <col min="14596" max="14596" width="12.28515625" style="11" customWidth="1"/>
    <col min="14597" max="14597" width="12.42578125" style="11" customWidth="1"/>
    <col min="14598" max="14598" width="11.28515625" style="11" customWidth="1"/>
    <col min="14599" max="14599" width="16.85546875" style="11" customWidth="1"/>
    <col min="14600" max="14600" width="10.140625" style="11" customWidth="1"/>
    <col min="14601" max="14601" width="15" style="11" customWidth="1"/>
    <col min="14602" max="14602" width="10.7109375" style="11" customWidth="1"/>
    <col min="14603" max="14603" width="11.140625" style="11" customWidth="1"/>
    <col min="14604" max="14604" width="7.42578125" style="11" customWidth="1"/>
    <col min="14605" max="14605" width="6.5703125" style="11" customWidth="1"/>
    <col min="14606" max="14607" width="9.28515625" style="11" customWidth="1"/>
    <col min="14608" max="14848" width="9.140625" style="11"/>
    <col min="14849" max="14849" width="11.7109375" style="11" customWidth="1"/>
    <col min="14850" max="14850" width="9" style="11" customWidth="1"/>
    <col min="14851" max="14851" width="13.28515625" style="11" customWidth="1"/>
    <col min="14852" max="14852" width="12.28515625" style="11" customWidth="1"/>
    <col min="14853" max="14853" width="12.42578125" style="11" customWidth="1"/>
    <col min="14854" max="14854" width="11.28515625" style="11" customWidth="1"/>
    <col min="14855" max="14855" width="16.85546875" style="11" customWidth="1"/>
    <col min="14856" max="14856" width="10.140625" style="11" customWidth="1"/>
    <col min="14857" max="14857" width="15" style="11" customWidth="1"/>
    <col min="14858" max="14858" width="10.7109375" style="11" customWidth="1"/>
    <col min="14859" max="14859" width="11.140625" style="11" customWidth="1"/>
    <col min="14860" max="14860" width="7.42578125" style="11" customWidth="1"/>
    <col min="14861" max="14861" width="6.5703125" style="11" customWidth="1"/>
    <col min="14862" max="14863" width="9.28515625" style="11" customWidth="1"/>
    <col min="14864" max="15104" width="9.140625" style="11"/>
    <col min="15105" max="15105" width="11.7109375" style="11" customWidth="1"/>
    <col min="15106" max="15106" width="9" style="11" customWidth="1"/>
    <col min="15107" max="15107" width="13.28515625" style="11" customWidth="1"/>
    <col min="15108" max="15108" width="12.28515625" style="11" customWidth="1"/>
    <col min="15109" max="15109" width="12.42578125" style="11" customWidth="1"/>
    <col min="15110" max="15110" width="11.28515625" style="11" customWidth="1"/>
    <col min="15111" max="15111" width="16.85546875" style="11" customWidth="1"/>
    <col min="15112" max="15112" width="10.140625" style="11" customWidth="1"/>
    <col min="15113" max="15113" width="15" style="11" customWidth="1"/>
    <col min="15114" max="15114" width="10.7109375" style="11" customWidth="1"/>
    <col min="15115" max="15115" width="11.140625" style="11" customWidth="1"/>
    <col min="15116" max="15116" width="7.42578125" style="11" customWidth="1"/>
    <col min="15117" max="15117" width="6.5703125" style="11" customWidth="1"/>
    <col min="15118" max="15119" width="9.28515625" style="11" customWidth="1"/>
    <col min="15120" max="15360" width="9.140625" style="11"/>
    <col min="15361" max="15361" width="11.7109375" style="11" customWidth="1"/>
    <col min="15362" max="15362" width="9" style="11" customWidth="1"/>
    <col min="15363" max="15363" width="13.28515625" style="11" customWidth="1"/>
    <col min="15364" max="15364" width="12.28515625" style="11" customWidth="1"/>
    <col min="15365" max="15365" width="12.42578125" style="11" customWidth="1"/>
    <col min="15366" max="15366" width="11.28515625" style="11" customWidth="1"/>
    <col min="15367" max="15367" width="16.85546875" style="11" customWidth="1"/>
    <col min="15368" max="15368" width="10.140625" style="11" customWidth="1"/>
    <col min="15369" max="15369" width="15" style="11" customWidth="1"/>
    <col min="15370" max="15370" width="10.7109375" style="11" customWidth="1"/>
    <col min="15371" max="15371" width="11.140625" style="11" customWidth="1"/>
    <col min="15372" max="15372" width="7.42578125" style="11" customWidth="1"/>
    <col min="15373" max="15373" width="6.5703125" style="11" customWidth="1"/>
    <col min="15374" max="15375" width="9.28515625" style="11" customWidth="1"/>
    <col min="15376" max="15616" width="9.140625" style="11"/>
    <col min="15617" max="15617" width="11.7109375" style="11" customWidth="1"/>
    <col min="15618" max="15618" width="9" style="11" customWidth="1"/>
    <col min="15619" max="15619" width="13.28515625" style="11" customWidth="1"/>
    <col min="15620" max="15620" width="12.28515625" style="11" customWidth="1"/>
    <col min="15621" max="15621" width="12.42578125" style="11" customWidth="1"/>
    <col min="15622" max="15622" width="11.28515625" style="11" customWidth="1"/>
    <col min="15623" max="15623" width="16.85546875" style="11" customWidth="1"/>
    <col min="15624" max="15624" width="10.140625" style="11" customWidth="1"/>
    <col min="15625" max="15625" width="15" style="11" customWidth="1"/>
    <col min="15626" max="15626" width="10.7109375" style="11" customWidth="1"/>
    <col min="15627" max="15627" width="11.140625" style="11" customWidth="1"/>
    <col min="15628" max="15628" width="7.42578125" style="11" customWidth="1"/>
    <col min="15629" max="15629" width="6.5703125" style="11" customWidth="1"/>
    <col min="15630" max="15631" width="9.28515625" style="11" customWidth="1"/>
    <col min="15632" max="15872" width="9.140625" style="11"/>
    <col min="15873" max="15873" width="11.7109375" style="11" customWidth="1"/>
    <col min="15874" max="15874" width="9" style="11" customWidth="1"/>
    <col min="15875" max="15875" width="13.28515625" style="11" customWidth="1"/>
    <col min="15876" max="15876" width="12.28515625" style="11" customWidth="1"/>
    <col min="15877" max="15877" width="12.42578125" style="11" customWidth="1"/>
    <col min="15878" max="15878" width="11.28515625" style="11" customWidth="1"/>
    <col min="15879" max="15879" width="16.85546875" style="11" customWidth="1"/>
    <col min="15880" max="15880" width="10.140625" style="11" customWidth="1"/>
    <col min="15881" max="15881" width="15" style="11" customWidth="1"/>
    <col min="15882" max="15882" width="10.7109375" style="11" customWidth="1"/>
    <col min="15883" max="15883" width="11.140625" style="11" customWidth="1"/>
    <col min="15884" max="15884" width="7.42578125" style="11" customWidth="1"/>
    <col min="15885" max="15885" width="6.5703125" style="11" customWidth="1"/>
    <col min="15886" max="15887" width="9.28515625" style="11" customWidth="1"/>
    <col min="15888" max="16128" width="9.140625" style="11"/>
    <col min="16129" max="16129" width="11.7109375" style="11" customWidth="1"/>
    <col min="16130" max="16130" width="9" style="11" customWidth="1"/>
    <col min="16131" max="16131" width="13.28515625" style="11" customWidth="1"/>
    <col min="16132" max="16132" width="12.28515625" style="11" customWidth="1"/>
    <col min="16133" max="16133" width="12.42578125" style="11" customWidth="1"/>
    <col min="16134" max="16134" width="11.28515625" style="11" customWidth="1"/>
    <col min="16135" max="16135" width="16.85546875" style="11" customWidth="1"/>
    <col min="16136" max="16136" width="10.140625" style="11" customWidth="1"/>
    <col min="16137" max="16137" width="15" style="11" customWidth="1"/>
    <col min="16138" max="16138" width="10.7109375" style="11" customWidth="1"/>
    <col min="16139" max="16139" width="11.140625" style="11" customWidth="1"/>
    <col min="16140" max="16140" width="7.42578125" style="11" customWidth="1"/>
    <col min="16141" max="16141" width="6.5703125" style="11" customWidth="1"/>
    <col min="16142" max="16143" width="9.28515625" style="11" customWidth="1"/>
    <col min="16144" max="16384" width="9.140625" style="11"/>
  </cols>
  <sheetData>
    <row r="1" spans="1:10" ht="21.95" customHeight="1" x14ac:dyDescent="0.2">
      <c r="A1" s="271" t="s">
        <v>54</v>
      </c>
      <c r="B1" s="271"/>
      <c r="C1" s="271"/>
      <c r="D1" s="271"/>
      <c r="E1" s="271"/>
      <c r="F1" s="271"/>
      <c r="G1" s="271"/>
      <c r="H1" s="271"/>
      <c r="I1" s="272"/>
      <c r="J1" s="17"/>
    </row>
    <row r="2" spans="1:10" ht="21.95" customHeight="1" x14ac:dyDescent="0.2">
      <c r="A2" s="273" t="s">
        <v>52</v>
      </c>
      <c r="B2" s="273"/>
      <c r="C2" s="273"/>
      <c r="D2" s="273"/>
      <c r="E2" s="273"/>
      <c r="F2" s="273"/>
      <c r="G2" s="273"/>
      <c r="H2" s="273"/>
      <c r="I2" s="274"/>
      <c r="J2" s="17"/>
    </row>
    <row r="3" spans="1:10" ht="21.95" customHeight="1" x14ac:dyDescent="0.2">
      <c r="A3" s="275" t="s">
        <v>99</v>
      </c>
      <c r="B3" s="275"/>
      <c r="C3" s="275"/>
      <c r="D3" s="275"/>
      <c r="E3" s="275"/>
      <c r="F3" s="275"/>
      <c r="G3" s="275"/>
      <c r="H3" s="275"/>
      <c r="I3" s="276"/>
      <c r="J3" s="17"/>
    </row>
    <row r="4" spans="1:10" ht="20.100000000000001" customHeight="1" x14ac:dyDescent="0.2">
      <c r="A4" s="220" t="s">
        <v>194</v>
      </c>
      <c r="B4" s="220"/>
      <c r="C4" s="220"/>
      <c r="D4" s="220"/>
      <c r="E4" s="220"/>
      <c r="F4" s="277"/>
      <c r="G4" s="277"/>
      <c r="H4" s="277"/>
      <c r="I4" s="277"/>
    </row>
    <row r="5" spans="1:10" ht="20.100000000000001" customHeight="1" x14ac:dyDescent="0.2">
      <c r="A5" s="220" t="s">
        <v>195</v>
      </c>
      <c r="B5" s="220"/>
      <c r="C5" s="220"/>
      <c r="D5" s="220"/>
      <c r="E5" s="220"/>
      <c r="F5" s="277" t="s">
        <v>196</v>
      </c>
      <c r="G5" s="277"/>
      <c r="H5" s="277"/>
      <c r="I5" s="277"/>
    </row>
    <row r="6" spans="1:10" ht="20.100000000000001" customHeight="1" x14ac:dyDescent="0.2">
      <c r="A6" s="220" t="s">
        <v>197</v>
      </c>
      <c r="B6" s="220"/>
      <c r="C6" s="220"/>
      <c r="D6" s="220"/>
      <c r="E6" s="220"/>
      <c r="F6" s="220"/>
      <c r="G6" s="220"/>
      <c r="H6" s="220"/>
      <c r="I6" s="220"/>
    </row>
    <row r="7" spans="1:10" ht="20.100000000000001" customHeight="1" x14ac:dyDescent="0.2">
      <c r="A7" s="223" t="s">
        <v>175</v>
      </c>
      <c r="B7" s="223"/>
      <c r="C7" s="223"/>
      <c r="D7" s="223"/>
      <c r="E7" s="223"/>
      <c r="F7" s="223"/>
      <c r="G7" s="223"/>
      <c r="H7" s="223"/>
      <c r="I7" s="223"/>
    </row>
    <row r="8" spans="1:10" ht="20.100000000000001" customHeight="1" x14ac:dyDescent="0.2">
      <c r="A8" s="35" t="s">
        <v>0</v>
      </c>
      <c r="B8" s="220" t="s">
        <v>176</v>
      </c>
      <c r="C8" s="220"/>
      <c r="D8" s="220"/>
      <c r="E8" s="220"/>
      <c r="F8" s="220"/>
      <c r="G8" s="220"/>
      <c r="H8" s="279"/>
      <c r="I8" s="279"/>
    </row>
    <row r="9" spans="1:10" ht="20.100000000000001" customHeight="1" x14ac:dyDescent="0.2">
      <c r="A9" s="35" t="s">
        <v>1</v>
      </c>
      <c r="B9" s="220" t="s">
        <v>7</v>
      </c>
      <c r="C9" s="220"/>
      <c r="D9" s="220"/>
      <c r="E9" s="220"/>
      <c r="F9" s="220"/>
      <c r="G9" s="220"/>
      <c r="H9" s="277"/>
      <c r="I9" s="277"/>
    </row>
    <row r="10" spans="1:10" ht="20.100000000000001" customHeight="1" x14ac:dyDescent="0.2">
      <c r="A10" s="35" t="s">
        <v>2</v>
      </c>
      <c r="B10" s="220" t="s">
        <v>198</v>
      </c>
      <c r="C10" s="220"/>
      <c r="D10" s="220"/>
      <c r="E10" s="220"/>
      <c r="F10" s="220"/>
      <c r="G10" s="220"/>
      <c r="H10" s="277"/>
      <c r="I10" s="277"/>
    </row>
    <row r="11" spans="1:10" ht="20.100000000000001" customHeight="1" x14ac:dyDescent="0.2">
      <c r="A11" s="35" t="s">
        <v>3</v>
      </c>
      <c r="B11" s="220" t="s">
        <v>199</v>
      </c>
      <c r="C11" s="220"/>
      <c r="D11" s="220"/>
      <c r="E11" s="220"/>
      <c r="F11" s="220"/>
      <c r="G11" s="220"/>
      <c r="H11" s="277">
        <v>12</v>
      </c>
      <c r="I11" s="277"/>
    </row>
    <row r="12" spans="1:10" ht="20.100000000000001" customHeight="1" x14ac:dyDescent="0.2">
      <c r="A12" s="229" t="s">
        <v>177</v>
      </c>
      <c r="B12" s="229"/>
      <c r="C12" s="229"/>
      <c r="D12" s="229"/>
      <c r="E12" s="229"/>
      <c r="F12" s="229"/>
      <c r="G12" s="229"/>
      <c r="H12" s="229"/>
      <c r="I12" s="229"/>
    </row>
    <row r="13" spans="1:10" ht="48" customHeight="1" x14ac:dyDescent="0.2">
      <c r="A13" s="202" t="s">
        <v>200</v>
      </c>
      <c r="B13" s="202"/>
      <c r="C13" s="202"/>
      <c r="D13" s="202"/>
      <c r="E13" s="202"/>
      <c r="F13" s="223" t="s">
        <v>201</v>
      </c>
      <c r="G13" s="223"/>
      <c r="H13" s="278" t="s">
        <v>202</v>
      </c>
      <c r="I13" s="278"/>
    </row>
    <row r="14" spans="1:10" ht="20.100000000000001" customHeight="1" x14ac:dyDescent="0.2">
      <c r="A14" s="265" t="s">
        <v>278</v>
      </c>
      <c r="B14" s="266"/>
      <c r="C14" s="266"/>
      <c r="D14" s="266"/>
      <c r="E14" s="267"/>
      <c r="F14" s="268"/>
      <c r="G14" s="268"/>
      <c r="H14" s="269"/>
      <c r="I14" s="269"/>
    </row>
    <row r="15" spans="1:10" ht="20.100000000000001" customHeight="1" x14ac:dyDescent="0.2">
      <c r="A15" s="240"/>
      <c r="B15" s="240"/>
      <c r="C15" s="240"/>
      <c r="D15" s="240"/>
      <c r="E15" s="240"/>
      <c r="F15" s="240"/>
      <c r="G15" s="240"/>
      <c r="H15" s="240" t="e">
        <f>SUM(#REF!)</f>
        <v>#REF!</v>
      </c>
      <c r="I15" s="240" t="e">
        <f>SUM(#REF!)</f>
        <v>#REF!</v>
      </c>
    </row>
    <row r="16" spans="1:10" ht="53.25" customHeight="1" x14ac:dyDescent="0.2">
      <c r="A16" s="270" t="s">
        <v>203</v>
      </c>
      <c r="B16" s="270"/>
      <c r="C16" s="270"/>
      <c r="D16" s="270"/>
      <c r="E16" s="270"/>
      <c r="F16" s="270"/>
      <c r="G16" s="270"/>
      <c r="H16" s="270" t="e">
        <f>SUM(#REF!)</f>
        <v>#REF!</v>
      </c>
      <c r="I16" s="270" t="e">
        <f>SUM(#REF!)</f>
        <v>#REF!</v>
      </c>
    </row>
    <row r="17" spans="1:15" ht="20.25" customHeight="1" x14ac:dyDescent="0.2">
      <c r="A17" s="240"/>
      <c r="B17" s="240"/>
      <c r="C17" s="240"/>
      <c r="D17" s="240"/>
      <c r="E17" s="240"/>
      <c r="F17" s="240"/>
      <c r="G17" s="240"/>
      <c r="H17" s="240" t="e">
        <f>SUM(#REF!)</f>
        <v>#REF!</v>
      </c>
      <c r="I17" s="240" t="e">
        <f>SUM(#REF!)</f>
        <v>#REF!</v>
      </c>
    </row>
    <row r="18" spans="1:15" ht="20.100000000000001" customHeight="1" x14ac:dyDescent="0.2">
      <c r="A18" s="223" t="s">
        <v>204</v>
      </c>
      <c r="B18" s="223"/>
      <c r="C18" s="223"/>
      <c r="D18" s="223"/>
      <c r="E18" s="223"/>
      <c r="F18" s="223"/>
      <c r="G18" s="223"/>
      <c r="H18" s="223"/>
      <c r="I18" s="223"/>
    </row>
    <row r="19" spans="1:15" ht="20.100000000000001" customHeight="1" x14ac:dyDescent="0.2">
      <c r="A19" s="35">
        <v>1</v>
      </c>
      <c r="B19" s="257" t="s">
        <v>178</v>
      </c>
      <c r="C19" s="257"/>
      <c r="D19" s="257"/>
      <c r="E19" s="257"/>
      <c r="F19" s="257"/>
      <c r="G19" s="257"/>
      <c r="H19" s="263" t="s">
        <v>279</v>
      </c>
      <c r="I19" s="263"/>
    </row>
    <row r="20" spans="1:15" ht="20.100000000000001" customHeight="1" x14ac:dyDescent="0.2">
      <c r="A20" s="35">
        <v>2</v>
      </c>
      <c r="B20" s="257" t="s">
        <v>15</v>
      </c>
      <c r="C20" s="257"/>
      <c r="D20" s="257"/>
      <c r="E20" s="257"/>
      <c r="F20" s="257"/>
      <c r="G20" s="257"/>
      <c r="H20" s="263"/>
      <c r="I20" s="263"/>
    </row>
    <row r="21" spans="1:15" ht="20.100000000000001" customHeight="1" x14ac:dyDescent="0.2">
      <c r="A21" s="35">
        <v>3</v>
      </c>
      <c r="B21" s="257" t="s">
        <v>179</v>
      </c>
      <c r="C21" s="257"/>
      <c r="D21" s="257"/>
      <c r="E21" s="257"/>
      <c r="F21" s="257"/>
      <c r="G21" s="257"/>
      <c r="H21" s="264"/>
      <c r="I21" s="264"/>
    </row>
    <row r="22" spans="1:15" ht="20.100000000000001" customHeight="1" x14ac:dyDescent="0.2">
      <c r="A22" s="35">
        <v>4</v>
      </c>
      <c r="B22" s="257" t="s">
        <v>16</v>
      </c>
      <c r="C22" s="257"/>
      <c r="D22" s="257"/>
      <c r="E22" s="257"/>
      <c r="F22" s="257"/>
      <c r="G22" s="257"/>
      <c r="H22" s="259"/>
      <c r="I22" s="259"/>
    </row>
    <row r="23" spans="1:15" ht="20.100000000000001" customHeight="1" x14ac:dyDescent="0.2">
      <c r="A23" s="260"/>
      <c r="B23" s="260"/>
      <c r="C23" s="260"/>
      <c r="D23" s="260"/>
      <c r="E23" s="260"/>
      <c r="F23" s="260"/>
      <c r="G23" s="260"/>
      <c r="H23" s="260"/>
      <c r="I23" s="260"/>
      <c r="J23" s="36"/>
      <c r="N23" s="36"/>
      <c r="O23" s="37"/>
    </row>
    <row r="24" spans="1:15" ht="20.100000000000001" customHeight="1" x14ac:dyDescent="0.2">
      <c r="A24" s="261" t="s">
        <v>205</v>
      </c>
      <c r="B24" s="261"/>
      <c r="C24" s="261"/>
      <c r="D24" s="261"/>
      <c r="E24" s="261"/>
      <c r="F24" s="261"/>
      <c r="G24" s="261"/>
      <c r="H24" s="261"/>
      <c r="I24" s="261"/>
      <c r="N24" s="36"/>
      <c r="O24" s="37"/>
    </row>
    <row r="25" spans="1:15" ht="20.100000000000001" customHeight="1" x14ac:dyDescent="0.25">
      <c r="A25" s="262"/>
      <c r="B25" s="262"/>
      <c r="C25" s="262"/>
      <c r="D25" s="262"/>
      <c r="E25" s="262"/>
      <c r="F25" s="262"/>
      <c r="G25" s="262"/>
      <c r="H25" s="262"/>
      <c r="I25" s="262"/>
      <c r="J25" s="37"/>
      <c r="K25" s="37"/>
    </row>
    <row r="26" spans="1:15" ht="20.100000000000001" customHeight="1" x14ac:dyDescent="0.2">
      <c r="A26" s="244" t="s">
        <v>206</v>
      </c>
      <c r="B26" s="245"/>
      <c r="C26" s="245"/>
      <c r="D26" s="245"/>
      <c r="E26" s="245"/>
      <c r="F26" s="245"/>
      <c r="G26" s="245"/>
      <c r="H26" s="245"/>
      <c r="I26" s="246"/>
    </row>
    <row r="27" spans="1:15" ht="20.100000000000001" customHeight="1" x14ac:dyDescent="0.2">
      <c r="A27" s="38">
        <v>1</v>
      </c>
      <c r="B27" s="256" t="s">
        <v>207</v>
      </c>
      <c r="C27" s="256"/>
      <c r="D27" s="256"/>
      <c r="E27" s="256"/>
      <c r="F27" s="256"/>
      <c r="G27" s="256"/>
      <c r="H27" s="39" t="s">
        <v>12</v>
      </c>
      <c r="I27" s="38" t="s">
        <v>208</v>
      </c>
    </row>
    <row r="28" spans="1:15" ht="29.25" customHeight="1" x14ac:dyDescent="0.2">
      <c r="A28" s="35" t="s">
        <v>0</v>
      </c>
      <c r="B28" s="220" t="s">
        <v>209</v>
      </c>
      <c r="C28" s="220"/>
      <c r="D28" s="220"/>
      <c r="E28" s="220"/>
      <c r="F28" s="220"/>
      <c r="G28" s="220"/>
      <c r="H28" s="220"/>
      <c r="I28" s="40">
        <v>0</v>
      </c>
    </row>
    <row r="29" spans="1:15" ht="20.100000000000001" customHeight="1" x14ac:dyDescent="0.2">
      <c r="A29" s="35" t="s">
        <v>1</v>
      </c>
      <c r="B29" s="257" t="s">
        <v>181</v>
      </c>
      <c r="C29" s="257"/>
      <c r="D29" s="257"/>
      <c r="E29" s="257"/>
      <c r="F29" s="257"/>
      <c r="G29" s="257"/>
      <c r="H29" s="41">
        <v>0.3</v>
      </c>
      <c r="I29" s="40">
        <f>I28*H29</f>
        <v>0</v>
      </c>
    </row>
    <row r="30" spans="1:15" ht="20.100000000000001" customHeight="1" x14ac:dyDescent="0.2">
      <c r="A30" s="35" t="s">
        <v>10</v>
      </c>
      <c r="B30" s="220" t="s">
        <v>210</v>
      </c>
      <c r="C30" s="220"/>
      <c r="D30" s="220"/>
      <c r="E30" s="220"/>
      <c r="F30" s="220"/>
      <c r="G30" s="220"/>
      <c r="H30" s="220"/>
      <c r="I30" s="40"/>
      <c r="J30" s="42"/>
      <c r="K30" s="43"/>
      <c r="L30" s="44"/>
    </row>
    <row r="31" spans="1:15" ht="20.100000000000001" customHeight="1" x14ac:dyDescent="0.2">
      <c r="A31" s="258" t="s">
        <v>11</v>
      </c>
      <c r="B31" s="258"/>
      <c r="C31" s="258"/>
      <c r="D31" s="258"/>
      <c r="E31" s="258"/>
      <c r="F31" s="258"/>
      <c r="G31" s="258"/>
      <c r="H31" s="258"/>
      <c r="I31" s="45">
        <f>SUM(I28:I30)</f>
        <v>0</v>
      </c>
      <c r="J31" s="42"/>
      <c r="K31" s="43"/>
      <c r="L31" s="44"/>
    </row>
    <row r="32" spans="1:15" ht="20.100000000000001" customHeight="1" x14ac:dyDescent="0.2">
      <c r="A32" s="218" t="s">
        <v>211</v>
      </c>
      <c r="B32" s="218"/>
      <c r="C32" s="218"/>
      <c r="D32" s="218"/>
      <c r="E32" s="218"/>
      <c r="F32" s="218"/>
      <c r="G32" s="218"/>
      <c r="H32" s="218"/>
      <c r="I32" s="218"/>
      <c r="J32" s="42"/>
      <c r="K32" s="43"/>
      <c r="L32" s="44"/>
    </row>
    <row r="33" spans="1:256" ht="20.100000000000001" customHeight="1" x14ac:dyDescent="0.2">
      <c r="A33" s="46">
        <v>2</v>
      </c>
      <c r="B33" s="223" t="s">
        <v>182</v>
      </c>
      <c r="C33" s="223"/>
      <c r="D33" s="223"/>
      <c r="E33" s="223"/>
      <c r="F33" s="223"/>
      <c r="G33" s="223"/>
      <c r="H33" s="223"/>
      <c r="I33" s="47" t="s">
        <v>180</v>
      </c>
      <c r="J33" s="42"/>
      <c r="K33" s="43"/>
      <c r="L33" s="44"/>
    </row>
    <row r="34" spans="1:256" s="50" customFormat="1" ht="25.5" customHeight="1" x14ac:dyDescent="0.2">
      <c r="A34" s="48" t="s">
        <v>0</v>
      </c>
      <c r="B34" s="235" t="s">
        <v>371</v>
      </c>
      <c r="C34" s="235"/>
      <c r="D34" s="235"/>
      <c r="E34" s="235"/>
      <c r="F34" s="235"/>
      <c r="G34" s="235"/>
      <c r="H34" s="235"/>
      <c r="I34" s="49">
        <f>IF(ROUND((21*H35*H36)-(I28*0.06),2)&lt;0,0,ROUND((21*H35*H36)-(I28*0.06),2))*1+(H35*H36*21.726-0.06*I28)*0</f>
        <v>109.2</v>
      </c>
      <c r="J34" s="254"/>
      <c r="K34" s="254"/>
      <c r="L34" s="254"/>
      <c r="M34" s="254"/>
      <c r="N34" s="254"/>
      <c r="O34" s="254"/>
      <c r="P34" s="254"/>
      <c r="Q34" s="254"/>
      <c r="R34" s="254"/>
      <c r="S34" s="254"/>
      <c r="T34" s="254"/>
      <c r="U34" s="254"/>
      <c r="V34" s="254"/>
      <c r="W34" s="254"/>
      <c r="X34" s="254"/>
      <c r="Y34" s="254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  <c r="AM34" s="254"/>
      <c r="AN34" s="254"/>
      <c r="AO34" s="254"/>
      <c r="AP34" s="254"/>
      <c r="AQ34" s="254"/>
      <c r="AR34" s="254"/>
      <c r="AS34" s="254"/>
      <c r="AT34" s="254"/>
      <c r="AU34" s="254"/>
      <c r="AV34" s="254"/>
      <c r="AW34" s="254"/>
      <c r="AX34" s="254"/>
      <c r="AY34" s="254"/>
      <c r="AZ34" s="254"/>
      <c r="BA34" s="254"/>
      <c r="BB34" s="254"/>
      <c r="BC34" s="254"/>
      <c r="BD34" s="254"/>
      <c r="BE34" s="254"/>
      <c r="BF34" s="254"/>
      <c r="BG34" s="254"/>
      <c r="BH34" s="254"/>
      <c r="BI34" s="254"/>
      <c r="BJ34" s="254"/>
      <c r="BK34" s="254"/>
      <c r="BL34" s="254"/>
      <c r="BM34" s="254"/>
      <c r="BN34" s="254"/>
      <c r="BO34" s="254"/>
      <c r="BP34" s="254"/>
      <c r="BQ34" s="254"/>
      <c r="BR34" s="254"/>
      <c r="BS34" s="254"/>
      <c r="BT34" s="254"/>
      <c r="BU34" s="254"/>
      <c r="BV34" s="254"/>
      <c r="BW34" s="254"/>
      <c r="BX34" s="254"/>
      <c r="BY34" s="254"/>
      <c r="BZ34" s="254"/>
      <c r="CA34" s="254"/>
      <c r="CB34" s="254"/>
      <c r="CC34" s="254"/>
      <c r="CD34" s="254"/>
      <c r="CE34" s="254"/>
      <c r="CF34" s="254"/>
      <c r="CG34" s="254"/>
      <c r="CH34" s="254"/>
      <c r="CI34" s="254"/>
      <c r="CJ34" s="254"/>
      <c r="CK34" s="254"/>
      <c r="CL34" s="254"/>
      <c r="CM34" s="254"/>
      <c r="CN34" s="254"/>
      <c r="CO34" s="254"/>
      <c r="CP34" s="254"/>
      <c r="CQ34" s="254"/>
      <c r="CR34" s="254"/>
      <c r="CS34" s="254"/>
      <c r="CT34" s="254"/>
      <c r="CU34" s="254"/>
      <c r="CV34" s="254"/>
      <c r="CW34" s="254"/>
      <c r="CX34" s="254"/>
      <c r="CY34" s="254"/>
      <c r="CZ34" s="254"/>
      <c r="DA34" s="254"/>
      <c r="DB34" s="254"/>
      <c r="DC34" s="254"/>
      <c r="DD34" s="254"/>
      <c r="DE34" s="254"/>
      <c r="DF34" s="254"/>
      <c r="DG34" s="254"/>
      <c r="DH34" s="254"/>
      <c r="DI34" s="254"/>
      <c r="DJ34" s="254"/>
      <c r="DK34" s="254"/>
      <c r="DL34" s="254"/>
      <c r="DM34" s="254"/>
      <c r="DN34" s="254"/>
      <c r="DO34" s="254"/>
      <c r="DP34" s="254"/>
      <c r="DQ34" s="254"/>
      <c r="DR34" s="254"/>
      <c r="DS34" s="254"/>
      <c r="DT34" s="254"/>
      <c r="DU34" s="254"/>
      <c r="DV34" s="254"/>
      <c r="DW34" s="254"/>
      <c r="DX34" s="254"/>
      <c r="DY34" s="254"/>
      <c r="DZ34" s="254"/>
      <c r="EA34" s="254"/>
      <c r="EB34" s="254"/>
      <c r="EC34" s="254"/>
      <c r="ED34" s="254"/>
      <c r="EE34" s="254"/>
      <c r="EF34" s="254"/>
      <c r="EG34" s="254"/>
      <c r="EH34" s="254"/>
      <c r="EI34" s="254"/>
      <c r="EJ34" s="254"/>
      <c r="EK34" s="254"/>
      <c r="EL34" s="254"/>
      <c r="EM34" s="254"/>
      <c r="EN34" s="254"/>
      <c r="EO34" s="254"/>
      <c r="EP34" s="254"/>
      <c r="EQ34" s="254"/>
      <c r="ER34" s="254"/>
      <c r="ES34" s="254"/>
      <c r="ET34" s="254"/>
      <c r="EU34" s="254"/>
      <c r="EV34" s="254"/>
      <c r="EW34" s="254"/>
      <c r="EX34" s="254"/>
      <c r="EY34" s="254"/>
      <c r="EZ34" s="254"/>
      <c r="FA34" s="254"/>
      <c r="FB34" s="254"/>
      <c r="FC34" s="254"/>
      <c r="FD34" s="254"/>
      <c r="FE34" s="254"/>
      <c r="FF34" s="254"/>
      <c r="FG34" s="254"/>
      <c r="FH34" s="254"/>
      <c r="FI34" s="254"/>
      <c r="FJ34" s="254"/>
      <c r="FK34" s="254"/>
      <c r="FL34" s="254"/>
      <c r="FM34" s="254"/>
      <c r="FN34" s="254"/>
      <c r="FO34" s="254"/>
      <c r="FP34" s="254"/>
      <c r="FQ34" s="254"/>
      <c r="FR34" s="254"/>
      <c r="FS34" s="254"/>
      <c r="FT34" s="254"/>
      <c r="FU34" s="254"/>
      <c r="FV34" s="254"/>
      <c r="FW34" s="254"/>
      <c r="FX34" s="254"/>
      <c r="FY34" s="254"/>
      <c r="FZ34" s="254"/>
      <c r="GA34" s="254"/>
      <c r="GB34" s="254"/>
      <c r="GC34" s="254"/>
      <c r="GD34" s="254"/>
      <c r="GE34" s="254"/>
      <c r="GF34" s="254"/>
      <c r="GG34" s="254"/>
      <c r="GH34" s="254"/>
      <c r="GI34" s="254"/>
      <c r="GJ34" s="254"/>
      <c r="GK34" s="254"/>
      <c r="GL34" s="254"/>
      <c r="GM34" s="254"/>
      <c r="GN34" s="254"/>
      <c r="GO34" s="254"/>
      <c r="GP34" s="254"/>
      <c r="GQ34" s="254"/>
      <c r="GR34" s="254"/>
      <c r="GS34" s="254"/>
      <c r="GT34" s="254"/>
      <c r="GU34" s="254"/>
      <c r="GV34" s="254"/>
      <c r="GW34" s="254"/>
      <c r="GX34" s="254"/>
      <c r="GY34" s="254"/>
      <c r="GZ34" s="254"/>
      <c r="HA34" s="254"/>
      <c r="HB34" s="254"/>
      <c r="HC34" s="254"/>
      <c r="HD34" s="254"/>
      <c r="HE34" s="254"/>
      <c r="HF34" s="254"/>
      <c r="HG34" s="254"/>
      <c r="HH34" s="254"/>
      <c r="HI34" s="254"/>
      <c r="HJ34" s="254"/>
      <c r="HK34" s="254"/>
      <c r="HL34" s="254"/>
      <c r="HM34" s="254"/>
      <c r="HN34" s="254"/>
      <c r="HO34" s="254"/>
      <c r="HP34" s="254"/>
      <c r="HQ34" s="254"/>
      <c r="HR34" s="254"/>
      <c r="HS34" s="254"/>
      <c r="HT34" s="254"/>
      <c r="HU34" s="254"/>
      <c r="HV34" s="254"/>
      <c r="HW34" s="254"/>
      <c r="HX34" s="254"/>
      <c r="HY34" s="254"/>
      <c r="HZ34" s="254"/>
      <c r="IA34" s="254"/>
      <c r="IB34" s="254"/>
      <c r="IC34" s="254"/>
      <c r="ID34" s="254"/>
      <c r="IE34" s="254"/>
      <c r="IF34" s="254"/>
      <c r="IG34" s="254"/>
      <c r="IH34" s="254"/>
      <c r="II34" s="254"/>
      <c r="IJ34" s="254"/>
      <c r="IK34" s="254"/>
      <c r="IL34" s="254"/>
      <c r="IM34" s="254"/>
      <c r="IN34" s="254"/>
      <c r="IO34" s="254"/>
      <c r="IP34" s="254"/>
      <c r="IQ34" s="254"/>
      <c r="IR34" s="254"/>
      <c r="IS34" s="254"/>
      <c r="IT34" s="254"/>
      <c r="IU34" s="254"/>
      <c r="IV34" s="254"/>
    </row>
    <row r="35" spans="1:256" ht="23.25" customHeight="1" x14ac:dyDescent="0.2">
      <c r="A35" s="48"/>
      <c r="B35" s="235" t="s">
        <v>212</v>
      </c>
      <c r="C35" s="235"/>
      <c r="D35" s="235"/>
      <c r="E35" s="235"/>
      <c r="F35" s="235"/>
      <c r="G35" s="235"/>
      <c r="H35" s="51">
        <v>2.6</v>
      </c>
      <c r="I35" s="52" t="s">
        <v>213</v>
      </c>
    </row>
    <row r="36" spans="1:256" ht="25.5" customHeight="1" x14ac:dyDescent="0.2">
      <c r="A36" s="48"/>
      <c r="B36" s="220" t="s">
        <v>214</v>
      </c>
      <c r="C36" s="220"/>
      <c r="D36" s="220"/>
      <c r="E36" s="220"/>
      <c r="F36" s="220"/>
      <c r="G36" s="220"/>
      <c r="H36" s="53">
        <v>2</v>
      </c>
      <c r="I36" s="52"/>
    </row>
    <row r="37" spans="1:256" ht="23.25" customHeight="1" x14ac:dyDescent="0.2">
      <c r="A37" s="48" t="s">
        <v>1</v>
      </c>
      <c r="B37" s="255" t="s">
        <v>285</v>
      </c>
      <c r="C37" s="255"/>
      <c r="D37" s="255"/>
      <c r="E37" s="255"/>
      <c r="F37" s="255"/>
      <c r="G37" s="255"/>
      <c r="H37" s="255"/>
      <c r="I37" s="49">
        <v>0</v>
      </c>
    </row>
    <row r="38" spans="1:256" ht="27" customHeight="1" x14ac:dyDescent="0.2">
      <c r="A38" s="48" t="s">
        <v>2</v>
      </c>
      <c r="B38" s="235" t="s">
        <v>215</v>
      </c>
      <c r="C38" s="235"/>
      <c r="D38" s="235"/>
      <c r="E38" s="235"/>
      <c r="F38" s="235"/>
      <c r="G38" s="235"/>
      <c r="H38" s="235"/>
      <c r="I38" s="49"/>
    </row>
    <row r="39" spans="1:256" ht="22.5" customHeight="1" x14ac:dyDescent="0.2">
      <c r="A39" s="48" t="s">
        <v>3</v>
      </c>
      <c r="B39" s="241" t="s">
        <v>216</v>
      </c>
      <c r="C39" s="241"/>
      <c r="D39" s="241"/>
      <c r="E39" s="241"/>
      <c r="F39" s="241"/>
      <c r="G39" s="241"/>
      <c r="H39" s="241"/>
      <c r="I39" s="49"/>
    </row>
    <row r="40" spans="1:256" ht="26.25" customHeight="1" x14ac:dyDescent="0.2">
      <c r="A40" s="48" t="s">
        <v>4</v>
      </c>
      <c r="B40" s="241" t="s">
        <v>286</v>
      </c>
      <c r="C40" s="241"/>
      <c r="D40" s="241"/>
      <c r="E40" s="241"/>
      <c r="F40" s="241"/>
      <c r="G40" s="241"/>
      <c r="H40" s="241"/>
      <c r="I40" s="54">
        <v>0</v>
      </c>
    </row>
    <row r="41" spans="1:256" ht="21" customHeight="1" x14ac:dyDescent="0.2">
      <c r="A41" s="48" t="s">
        <v>5</v>
      </c>
      <c r="B41" s="241" t="s">
        <v>13</v>
      </c>
      <c r="C41" s="241"/>
      <c r="D41" s="241"/>
      <c r="E41" s="241"/>
      <c r="F41" s="241"/>
      <c r="G41" s="241"/>
      <c r="H41" s="241"/>
      <c r="I41" s="49">
        <v>0</v>
      </c>
    </row>
    <row r="42" spans="1:256" ht="20.100000000000001" customHeight="1" x14ac:dyDescent="0.2">
      <c r="A42" s="55"/>
      <c r="B42" s="253" t="s">
        <v>217</v>
      </c>
      <c r="C42" s="253"/>
      <c r="D42" s="253"/>
      <c r="E42" s="253"/>
      <c r="F42" s="253"/>
      <c r="G42" s="253"/>
      <c r="H42" s="253"/>
      <c r="I42" s="56">
        <f>SUM(I34:I41)</f>
        <v>109.2</v>
      </c>
    </row>
    <row r="43" spans="1:256" ht="20.100000000000001" customHeight="1" x14ac:dyDescent="0.2">
      <c r="A43" s="240"/>
      <c r="B43" s="240"/>
      <c r="C43" s="240"/>
      <c r="D43" s="240"/>
      <c r="E43" s="240"/>
      <c r="F43" s="240"/>
      <c r="G43" s="240"/>
      <c r="H43" s="240"/>
      <c r="I43" s="240"/>
    </row>
    <row r="44" spans="1:256" s="57" customFormat="1" ht="27.75" customHeight="1" x14ac:dyDescent="0.2">
      <c r="A44" s="247" t="s">
        <v>218</v>
      </c>
      <c r="B44" s="248"/>
      <c r="C44" s="248"/>
      <c r="D44" s="248"/>
      <c r="E44" s="248"/>
      <c r="F44" s="248"/>
      <c r="G44" s="248"/>
      <c r="H44" s="248"/>
      <c r="I44" s="249"/>
    </row>
    <row r="45" spans="1:256" ht="20.100000000000001" customHeight="1" x14ac:dyDescent="0.2">
      <c r="A45" s="234"/>
      <c r="B45" s="234"/>
      <c r="C45" s="234"/>
      <c r="D45" s="234"/>
      <c r="E45" s="234"/>
      <c r="F45" s="234"/>
      <c r="G45" s="234"/>
      <c r="H45" s="234"/>
      <c r="I45" s="234"/>
    </row>
    <row r="46" spans="1:256" ht="30" customHeight="1" x14ac:dyDescent="0.2">
      <c r="A46" s="229" t="s">
        <v>219</v>
      </c>
      <c r="B46" s="229"/>
      <c r="C46" s="229"/>
      <c r="D46" s="229"/>
      <c r="E46" s="229"/>
      <c r="F46" s="229"/>
      <c r="G46" s="229"/>
      <c r="H46" s="229"/>
      <c r="I46" s="229"/>
    </row>
    <row r="47" spans="1:256" ht="20.100000000000001" customHeight="1" x14ac:dyDescent="0.2">
      <c r="A47" s="46">
        <v>3</v>
      </c>
      <c r="B47" s="223" t="s">
        <v>220</v>
      </c>
      <c r="C47" s="223"/>
      <c r="D47" s="223"/>
      <c r="E47" s="223"/>
      <c r="F47" s="223"/>
      <c r="G47" s="223"/>
      <c r="H47" s="223"/>
      <c r="I47" s="46" t="s">
        <v>180</v>
      </c>
    </row>
    <row r="48" spans="1:256" ht="20.100000000000001" customHeight="1" x14ac:dyDescent="0.2">
      <c r="A48" s="48" t="s">
        <v>0</v>
      </c>
      <c r="B48" s="220" t="s">
        <v>17</v>
      </c>
      <c r="C48" s="220"/>
      <c r="D48" s="220"/>
      <c r="E48" s="220"/>
      <c r="F48" s="220"/>
      <c r="G48" s="220"/>
      <c r="H48" s="220"/>
      <c r="I48" s="58">
        <f>Uniforme!F9</f>
        <v>0</v>
      </c>
    </row>
    <row r="49" spans="1:9" ht="25.5" customHeight="1" x14ac:dyDescent="0.2">
      <c r="A49" s="48" t="s">
        <v>1</v>
      </c>
      <c r="B49" s="250" t="s">
        <v>347</v>
      </c>
      <c r="C49" s="251"/>
      <c r="D49" s="251"/>
      <c r="E49" s="251"/>
      <c r="F49" s="251"/>
      <c r="G49" s="251"/>
      <c r="H49" s="252"/>
      <c r="I49" s="59">
        <f>Materiais!C5</f>
        <v>1428.57</v>
      </c>
    </row>
    <row r="50" spans="1:9" ht="20.100000000000001" customHeight="1" x14ac:dyDescent="0.2">
      <c r="A50" s="48" t="s">
        <v>2</v>
      </c>
      <c r="B50" s="241" t="s">
        <v>221</v>
      </c>
      <c r="C50" s="242"/>
      <c r="D50" s="242"/>
      <c r="E50" s="242"/>
      <c r="F50" s="242"/>
      <c r="G50" s="242"/>
      <c r="H50" s="243"/>
      <c r="I50" s="59"/>
    </row>
    <row r="51" spans="1:9" ht="20.100000000000001" customHeight="1" x14ac:dyDescent="0.2">
      <c r="A51" s="48" t="s">
        <v>3</v>
      </c>
      <c r="B51" s="209" t="s">
        <v>222</v>
      </c>
      <c r="C51" s="209"/>
      <c r="D51" s="209"/>
      <c r="E51" s="209"/>
      <c r="F51" s="209"/>
      <c r="G51" s="209"/>
      <c r="H51" s="209"/>
      <c r="I51" s="59"/>
    </row>
    <row r="52" spans="1:9" ht="20.100000000000001" customHeight="1" x14ac:dyDescent="0.2">
      <c r="A52" s="203" t="s">
        <v>223</v>
      </c>
      <c r="B52" s="203"/>
      <c r="C52" s="203"/>
      <c r="D52" s="203"/>
      <c r="E52" s="203"/>
      <c r="F52" s="203"/>
      <c r="G52" s="203"/>
      <c r="H52" s="203"/>
      <c r="I52" s="60">
        <f>ROUND(SUM(I48:I51),2)</f>
        <v>1428.57</v>
      </c>
    </row>
    <row r="53" spans="1:9" ht="20.100000000000001" customHeight="1" x14ac:dyDescent="0.2">
      <c r="A53" s="240"/>
      <c r="B53" s="240"/>
      <c r="C53" s="240"/>
      <c r="D53" s="240"/>
      <c r="E53" s="240"/>
      <c r="F53" s="240"/>
      <c r="G53" s="240"/>
      <c r="H53" s="240"/>
      <c r="I53" s="240"/>
    </row>
    <row r="54" spans="1:9" ht="20.100000000000001" customHeight="1" x14ac:dyDescent="0.2">
      <c r="A54" s="221" t="s">
        <v>224</v>
      </c>
      <c r="B54" s="221"/>
      <c r="C54" s="221"/>
      <c r="D54" s="221"/>
      <c r="E54" s="221"/>
      <c r="F54" s="221"/>
      <c r="G54" s="221"/>
      <c r="H54" s="221"/>
      <c r="I54" s="221"/>
    </row>
    <row r="55" spans="1:9" ht="19.5" customHeight="1" x14ac:dyDescent="0.2">
      <c r="A55" s="61"/>
      <c r="B55" s="62"/>
      <c r="C55" s="62"/>
      <c r="D55" s="62"/>
      <c r="E55" s="62"/>
      <c r="F55" s="62"/>
      <c r="G55" s="62"/>
      <c r="H55" s="62"/>
      <c r="I55" s="63"/>
    </row>
    <row r="56" spans="1:9" ht="37.5" customHeight="1" x14ac:dyDescent="0.2">
      <c r="A56" s="244" t="s">
        <v>225</v>
      </c>
      <c r="B56" s="245"/>
      <c r="C56" s="245"/>
      <c r="D56" s="245"/>
      <c r="E56" s="245"/>
      <c r="F56" s="245"/>
      <c r="G56" s="245"/>
      <c r="H56" s="245"/>
      <c r="I56" s="246"/>
    </row>
    <row r="57" spans="1:9" ht="28.5" customHeight="1" x14ac:dyDescent="0.2">
      <c r="A57" s="64" t="s">
        <v>18</v>
      </c>
      <c r="B57" s="223" t="s">
        <v>226</v>
      </c>
      <c r="C57" s="223"/>
      <c r="D57" s="223"/>
      <c r="E57" s="223"/>
      <c r="F57" s="223"/>
      <c r="G57" s="223"/>
      <c r="H57" s="47" t="s">
        <v>12</v>
      </c>
      <c r="I57" s="47" t="s">
        <v>180</v>
      </c>
    </row>
    <row r="58" spans="1:9" ht="20.100000000000001" customHeight="1" x14ac:dyDescent="0.2">
      <c r="A58" s="65" t="s">
        <v>0</v>
      </c>
      <c r="B58" s="199" t="s">
        <v>8</v>
      </c>
      <c r="C58" s="199"/>
      <c r="D58" s="199"/>
      <c r="E58" s="199"/>
      <c r="F58" s="199"/>
      <c r="G58" s="199"/>
      <c r="H58" s="66">
        <v>0.2</v>
      </c>
      <c r="I58" s="67">
        <f t="shared" ref="I58:I65" si="0">ROUND($I$31*H58,2)</f>
        <v>0</v>
      </c>
    </row>
    <row r="59" spans="1:9" ht="20.100000000000001" customHeight="1" x14ac:dyDescent="0.2">
      <c r="A59" s="65" t="s">
        <v>1</v>
      </c>
      <c r="B59" s="199" t="s">
        <v>227</v>
      </c>
      <c r="C59" s="199"/>
      <c r="D59" s="199"/>
      <c r="E59" s="199"/>
      <c r="F59" s="199"/>
      <c r="G59" s="199"/>
      <c r="H59" s="66">
        <v>1.4999999999999999E-2</v>
      </c>
      <c r="I59" s="67">
        <f t="shared" si="0"/>
        <v>0</v>
      </c>
    </row>
    <row r="60" spans="1:9" ht="21.75" customHeight="1" x14ac:dyDescent="0.2">
      <c r="A60" s="65" t="s">
        <v>2</v>
      </c>
      <c r="B60" s="199" t="s">
        <v>228</v>
      </c>
      <c r="C60" s="199"/>
      <c r="D60" s="199"/>
      <c r="E60" s="199"/>
      <c r="F60" s="199"/>
      <c r="G60" s="199"/>
      <c r="H60" s="66">
        <v>0.01</v>
      </c>
      <c r="I60" s="67">
        <f t="shared" si="0"/>
        <v>0</v>
      </c>
    </row>
    <row r="61" spans="1:9" ht="20.100000000000001" customHeight="1" x14ac:dyDescent="0.2">
      <c r="A61" s="65" t="s">
        <v>3</v>
      </c>
      <c r="B61" s="199" t="s">
        <v>183</v>
      </c>
      <c r="C61" s="199"/>
      <c r="D61" s="199"/>
      <c r="E61" s="199"/>
      <c r="F61" s="199"/>
      <c r="G61" s="199"/>
      <c r="H61" s="66">
        <v>2E-3</v>
      </c>
      <c r="I61" s="67">
        <f t="shared" si="0"/>
        <v>0</v>
      </c>
    </row>
    <row r="62" spans="1:9" ht="20.100000000000001" customHeight="1" x14ac:dyDescent="0.2">
      <c r="A62" s="65" t="s">
        <v>4</v>
      </c>
      <c r="B62" s="220" t="s">
        <v>229</v>
      </c>
      <c r="C62" s="220"/>
      <c r="D62" s="220"/>
      <c r="E62" s="220"/>
      <c r="F62" s="220"/>
      <c r="G62" s="220"/>
      <c r="H62" s="66">
        <v>2.5000000000000001E-2</v>
      </c>
      <c r="I62" s="67">
        <f t="shared" si="0"/>
        <v>0</v>
      </c>
    </row>
    <row r="63" spans="1:9" ht="20.100000000000001" customHeight="1" x14ac:dyDescent="0.2">
      <c r="A63" s="65" t="s">
        <v>5</v>
      </c>
      <c r="B63" s="220" t="s">
        <v>9</v>
      </c>
      <c r="C63" s="220"/>
      <c r="D63" s="220"/>
      <c r="E63" s="220"/>
      <c r="F63" s="220"/>
      <c r="G63" s="220"/>
      <c r="H63" s="66">
        <v>0.08</v>
      </c>
      <c r="I63" s="67">
        <f t="shared" si="0"/>
        <v>0</v>
      </c>
    </row>
    <row r="64" spans="1:9" ht="34.5" customHeight="1" x14ac:dyDescent="0.2">
      <c r="A64" s="65" t="s">
        <v>6</v>
      </c>
      <c r="B64" s="235" t="s">
        <v>338</v>
      </c>
      <c r="C64" s="196"/>
      <c r="D64" s="196"/>
      <c r="E64" s="196"/>
      <c r="F64" s="196"/>
      <c r="G64" s="236"/>
      <c r="H64" s="68">
        <v>0.03</v>
      </c>
      <c r="I64" s="67">
        <f t="shared" si="0"/>
        <v>0</v>
      </c>
    </row>
    <row r="65" spans="1:9" ht="20.100000000000001" customHeight="1" x14ac:dyDescent="0.2">
      <c r="A65" s="65" t="s">
        <v>10</v>
      </c>
      <c r="B65" s="220" t="s">
        <v>184</v>
      </c>
      <c r="C65" s="220"/>
      <c r="D65" s="220"/>
      <c r="E65" s="220"/>
      <c r="F65" s="220"/>
      <c r="G65" s="220"/>
      <c r="H65" s="66">
        <v>6.0000000000000001E-3</v>
      </c>
      <c r="I65" s="67">
        <f t="shared" si="0"/>
        <v>0</v>
      </c>
    </row>
    <row r="66" spans="1:9" ht="20.100000000000001" customHeight="1" x14ac:dyDescent="0.2">
      <c r="A66" s="203" t="s">
        <v>60</v>
      </c>
      <c r="B66" s="203"/>
      <c r="C66" s="203"/>
      <c r="D66" s="203"/>
      <c r="E66" s="203"/>
      <c r="F66" s="203"/>
      <c r="G66" s="203"/>
      <c r="H66" s="69">
        <f>SUM(H58:H65)</f>
        <v>0.36799999999999999</v>
      </c>
      <c r="I66" s="56">
        <f>SUM(I58:I65)</f>
        <v>0</v>
      </c>
    </row>
    <row r="67" spans="1:9" ht="20.100000000000001" customHeight="1" x14ac:dyDescent="0.2">
      <c r="A67" s="70"/>
      <c r="B67" s="71"/>
      <c r="C67" s="71"/>
      <c r="D67" s="71"/>
      <c r="E67" s="71"/>
      <c r="F67" s="71"/>
      <c r="G67" s="71"/>
      <c r="H67" s="72"/>
      <c r="I67" s="73"/>
    </row>
    <row r="68" spans="1:9" ht="48" customHeight="1" x14ac:dyDescent="0.2">
      <c r="A68" s="237" t="s">
        <v>230</v>
      </c>
      <c r="B68" s="238"/>
      <c r="C68" s="238"/>
      <c r="D68" s="238"/>
      <c r="E68" s="238"/>
      <c r="F68" s="238"/>
      <c r="G68" s="238"/>
      <c r="H68" s="238"/>
      <c r="I68" s="239"/>
    </row>
    <row r="69" spans="1:9" ht="19.5" customHeight="1" x14ac:dyDescent="0.2">
      <c r="A69" s="240"/>
      <c r="B69" s="240"/>
      <c r="C69" s="240"/>
      <c r="D69" s="240"/>
      <c r="E69" s="240"/>
      <c r="F69" s="240"/>
      <c r="G69" s="240"/>
      <c r="H69" s="240"/>
      <c r="I69" s="240"/>
    </row>
    <row r="70" spans="1:9" ht="20.100000000000001" customHeight="1" x14ac:dyDescent="0.2">
      <c r="A70" s="229" t="s">
        <v>231</v>
      </c>
      <c r="B70" s="229"/>
      <c r="C70" s="229"/>
      <c r="D70" s="229"/>
      <c r="E70" s="229"/>
      <c r="F70" s="229"/>
      <c r="G70" s="229"/>
      <c r="H70" s="229"/>
      <c r="I70" s="229"/>
    </row>
    <row r="71" spans="1:9" ht="20.100000000000001" customHeight="1" x14ac:dyDescent="0.2">
      <c r="A71" s="46" t="s">
        <v>19</v>
      </c>
      <c r="B71" s="223" t="s">
        <v>232</v>
      </c>
      <c r="C71" s="223"/>
      <c r="D71" s="223"/>
      <c r="E71" s="223"/>
      <c r="F71" s="223"/>
      <c r="G71" s="223"/>
      <c r="H71" s="74" t="s">
        <v>12</v>
      </c>
      <c r="I71" s="46" t="s">
        <v>180</v>
      </c>
    </row>
    <row r="72" spans="1:9" ht="46.5" customHeight="1" x14ac:dyDescent="0.2">
      <c r="A72" s="48" t="s">
        <v>0</v>
      </c>
      <c r="B72" s="199" t="s">
        <v>233</v>
      </c>
      <c r="C72" s="199"/>
      <c r="D72" s="199"/>
      <c r="E72" s="199"/>
      <c r="F72" s="199"/>
      <c r="G72" s="199"/>
      <c r="H72" s="75">
        <v>8.3330000000000001E-2</v>
      </c>
      <c r="I72" s="67">
        <f>ROUND($I$31*H72,2)</f>
        <v>0</v>
      </c>
    </row>
    <row r="73" spans="1:9" ht="20.100000000000001" customHeight="1" x14ac:dyDescent="0.2">
      <c r="A73" s="203" t="s">
        <v>14</v>
      </c>
      <c r="B73" s="203"/>
      <c r="C73" s="203"/>
      <c r="D73" s="203"/>
      <c r="E73" s="203"/>
      <c r="F73" s="203"/>
      <c r="G73" s="203"/>
      <c r="H73" s="76">
        <f>H72</f>
        <v>8.3330000000000001E-2</v>
      </c>
      <c r="I73" s="77">
        <f>SUM(I72:I72)</f>
        <v>0</v>
      </c>
    </row>
    <row r="74" spans="1:9" ht="20.100000000000001" customHeight="1" x14ac:dyDescent="0.2">
      <c r="A74" s="48" t="s">
        <v>2</v>
      </c>
      <c r="B74" s="199" t="s">
        <v>234</v>
      </c>
      <c r="C74" s="199"/>
      <c r="D74" s="199"/>
      <c r="E74" s="199"/>
      <c r="F74" s="199"/>
      <c r="G74" s="199"/>
      <c r="H74" s="78">
        <f>H66*H73</f>
        <v>3.0669999999999999E-2</v>
      </c>
      <c r="I74" s="79">
        <f>ROUND(H66*I73,2)</f>
        <v>0</v>
      </c>
    </row>
    <row r="75" spans="1:9" ht="20.100000000000001" customHeight="1" x14ac:dyDescent="0.2">
      <c r="A75" s="203" t="s">
        <v>60</v>
      </c>
      <c r="B75" s="203"/>
      <c r="C75" s="203"/>
      <c r="D75" s="203"/>
      <c r="E75" s="203"/>
      <c r="F75" s="203"/>
      <c r="G75" s="203"/>
      <c r="H75" s="80">
        <f>H73+H74</f>
        <v>0.114</v>
      </c>
      <c r="I75" s="77">
        <f>SUM(I73:I74)</f>
        <v>0</v>
      </c>
    </row>
    <row r="76" spans="1:9" ht="20.100000000000001" customHeight="1" x14ac:dyDescent="0.2">
      <c r="A76" s="234"/>
      <c r="B76" s="234"/>
      <c r="C76" s="234"/>
      <c r="D76" s="234"/>
      <c r="E76" s="234"/>
      <c r="F76" s="234"/>
      <c r="G76" s="234"/>
      <c r="H76" s="234"/>
      <c r="I76" s="234"/>
    </row>
    <row r="77" spans="1:9" ht="26.25" customHeight="1" x14ac:dyDescent="0.2">
      <c r="A77" s="229" t="s">
        <v>185</v>
      </c>
      <c r="B77" s="229"/>
      <c r="C77" s="229"/>
      <c r="D77" s="229"/>
      <c r="E77" s="229"/>
      <c r="F77" s="229"/>
      <c r="G77" s="229"/>
      <c r="H77" s="229"/>
      <c r="I77" s="229"/>
    </row>
    <row r="78" spans="1:9" ht="20.100000000000001" customHeight="1" x14ac:dyDescent="0.2">
      <c r="A78" s="46" t="s">
        <v>20</v>
      </c>
      <c r="B78" s="219" t="s">
        <v>186</v>
      </c>
      <c r="C78" s="219"/>
      <c r="D78" s="219"/>
      <c r="E78" s="219"/>
      <c r="F78" s="219"/>
      <c r="G78" s="219"/>
      <c r="H78" s="219"/>
      <c r="I78" s="46" t="s">
        <v>180</v>
      </c>
    </row>
    <row r="79" spans="1:9" ht="24.75" customHeight="1" x14ac:dyDescent="0.2">
      <c r="A79" s="48" t="s">
        <v>0</v>
      </c>
      <c r="B79" s="220" t="s">
        <v>339</v>
      </c>
      <c r="C79" s="220"/>
      <c r="D79" s="220"/>
      <c r="E79" s="220"/>
      <c r="F79" s="220"/>
      <c r="G79" s="220"/>
      <c r="H79" s="82">
        <v>7.3999999999999999E-4</v>
      </c>
      <c r="I79" s="67">
        <f>ROUND($I$31*H79,2)</f>
        <v>0</v>
      </c>
    </row>
    <row r="80" spans="1:9" s="81" customFormat="1" ht="20.100000000000001" customHeight="1" x14ac:dyDescent="0.2">
      <c r="A80" s="48" t="s">
        <v>1</v>
      </c>
      <c r="B80" s="220" t="s">
        <v>235</v>
      </c>
      <c r="C80" s="220"/>
      <c r="D80" s="220"/>
      <c r="E80" s="220"/>
      <c r="F80" s="220"/>
      <c r="G80" s="220"/>
      <c r="H80" s="82">
        <f>H66*H79</f>
        <v>2.7E-4</v>
      </c>
      <c r="I80" s="67">
        <f>ROUND(H66*I79,2)</f>
        <v>0</v>
      </c>
    </row>
    <row r="81" spans="1:9" s="81" customFormat="1" ht="26.25" customHeight="1" x14ac:dyDescent="0.2">
      <c r="A81" s="203" t="s">
        <v>60</v>
      </c>
      <c r="B81" s="203"/>
      <c r="C81" s="203"/>
      <c r="D81" s="203"/>
      <c r="E81" s="203"/>
      <c r="F81" s="203"/>
      <c r="G81" s="203"/>
      <c r="H81" s="76">
        <f>H79+H80</f>
        <v>1.01E-3</v>
      </c>
      <c r="I81" s="56">
        <f>SUM(I79:I80)</f>
        <v>0</v>
      </c>
    </row>
    <row r="82" spans="1:9" s="81" customFormat="1" ht="20.100000000000001" customHeight="1" x14ac:dyDescent="0.2">
      <c r="A82" s="233"/>
      <c r="B82" s="233"/>
      <c r="C82" s="233"/>
      <c r="D82" s="233"/>
      <c r="E82" s="233"/>
      <c r="F82" s="233"/>
      <c r="G82" s="233"/>
      <c r="H82" s="233"/>
      <c r="I82" s="233"/>
    </row>
    <row r="83" spans="1:9" s="81" customFormat="1" ht="20.100000000000001" customHeight="1" x14ac:dyDescent="0.2">
      <c r="A83" s="232" t="s">
        <v>236</v>
      </c>
      <c r="B83" s="232"/>
      <c r="C83" s="232"/>
      <c r="D83" s="232"/>
      <c r="E83" s="232"/>
      <c r="F83" s="232"/>
      <c r="G83" s="232"/>
      <c r="H83" s="232"/>
      <c r="I83" s="232"/>
    </row>
    <row r="84" spans="1:9" s="81" customFormat="1" ht="16.5" customHeight="1" x14ac:dyDescent="0.2">
      <c r="A84" s="218" t="s">
        <v>237</v>
      </c>
      <c r="B84" s="218"/>
      <c r="C84" s="218"/>
      <c r="D84" s="218"/>
      <c r="E84" s="218"/>
      <c r="F84" s="218"/>
      <c r="G84" s="218"/>
      <c r="H84" s="218"/>
      <c r="I84" s="218"/>
    </row>
    <row r="85" spans="1:9" s="81" customFormat="1" ht="27" customHeight="1" x14ac:dyDescent="0.2">
      <c r="A85" s="46" t="s">
        <v>21</v>
      </c>
      <c r="B85" s="219" t="s">
        <v>187</v>
      </c>
      <c r="C85" s="219"/>
      <c r="D85" s="219"/>
      <c r="E85" s="219"/>
      <c r="F85" s="219"/>
      <c r="G85" s="219"/>
      <c r="H85" s="219"/>
      <c r="I85" s="46" t="s">
        <v>180</v>
      </c>
    </row>
    <row r="86" spans="1:9" ht="20.100000000000001" customHeight="1" x14ac:dyDescent="0.2">
      <c r="A86" s="48" t="s">
        <v>0</v>
      </c>
      <c r="B86" s="221" t="s">
        <v>345</v>
      </c>
      <c r="C86" s="221"/>
      <c r="D86" s="221"/>
      <c r="E86" s="221"/>
      <c r="F86" s="221"/>
      <c r="G86" s="221"/>
      <c r="H86" s="83">
        <v>0</v>
      </c>
      <c r="I86" s="67">
        <f>ROUND($I$31*H86,2)</f>
        <v>0</v>
      </c>
    </row>
    <row r="87" spans="1:9" ht="20.100000000000001" customHeight="1" x14ac:dyDescent="0.2">
      <c r="A87" s="48" t="s">
        <v>1</v>
      </c>
      <c r="B87" s="221" t="s">
        <v>238</v>
      </c>
      <c r="C87" s="221"/>
      <c r="D87" s="221"/>
      <c r="E87" s="221"/>
      <c r="F87" s="221"/>
      <c r="G87" s="221"/>
      <c r="H87" s="83">
        <f>H63*H86</f>
        <v>0</v>
      </c>
      <c r="I87" s="67">
        <f>ROUND($H$63*I86,2)</f>
        <v>0</v>
      </c>
    </row>
    <row r="88" spans="1:9" ht="20.100000000000001" customHeight="1" x14ac:dyDescent="0.25">
      <c r="A88" s="48" t="s">
        <v>2</v>
      </c>
      <c r="B88" s="199" t="s">
        <v>239</v>
      </c>
      <c r="C88" s="199"/>
      <c r="D88" s="199"/>
      <c r="E88" s="199"/>
      <c r="F88" s="199"/>
      <c r="G88" s="199"/>
      <c r="H88" s="84">
        <v>2E-3</v>
      </c>
      <c r="I88" s="67">
        <f>ROUND($I$31*H88,2)</f>
        <v>0</v>
      </c>
    </row>
    <row r="89" spans="1:9" ht="29.25" customHeight="1" x14ac:dyDescent="0.2">
      <c r="A89" s="48" t="s">
        <v>3</v>
      </c>
      <c r="B89" s="214" t="s">
        <v>343</v>
      </c>
      <c r="C89" s="230"/>
      <c r="D89" s="230"/>
      <c r="E89" s="230"/>
      <c r="F89" s="230"/>
      <c r="G89" s="231"/>
      <c r="H89" s="83">
        <v>1.9400000000000001E-2</v>
      </c>
      <c r="I89" s="67">
        <f>ROUND($I$31*H89,2)</f>
        <v>0</v>
      </c>
    </row>
    <row r="90" spans="1:9" ht="27" customHeight="1" x14ac:dyDescent="0.2">
      <c r="A90" s="48" t="s">
        <v>4</v>
      </c>
      <c r="B90" s="221" t="s">
        <v>240</v>
      </c>
      <c r="C90" s="221"/>
      <c r="D90" s="221"/>
      <c r="E90" s="221"/>
      <c r="F90" s="221"/>
      <c r="G90" s="221"/>
      <c r="H90" s="83">
        <f>H66*H89</f>
        <v>7.1399999999999996E-3</v>
      </c>
      <c r="I90" s="67">
        <f>ROUND($H$66*I89,2)</f>
        <v>0</v>
      </c>
    </row>
    <row r="91" spans="1:9" ht="27" customHeight="1" x14ac:dyDescent="0.2">
      <c r="A91" s="48" t="s">
        <v>5</v>
      </c>
      <c r="B91" s="214" t="s">
        <v>344</v>
      </c>
      <c r="C91" s="230"/>
      <c r="D91" s="230"/>
      <c r="E91" s="230"/>
      <c r="F91" s="230"/>
      <c r="G91" s="231"/>
      <c r="H91" s="85">
        <v>0.04</v>
      </c>
      <c r="I91" s="67">
        <f>ROUND($I$31*H91,2)</f>
        <v>0</v>
      </c>
    </row>
    <row r="92" spans="1:9" ht="20.100000000000001" customHeight="1" x14ac:dyDescent="0.2">
      <c r="A92" s="203" t="s">
        <v>60</v>
      </c>
      <c r="B92" s="203"/>
      <c r="C92" s="203"/>
      <c r="D92" s="203"/>
      <c r="E92" s="203"/>
      <c r="F92" s="203"/>
      <c r="G92" s="203"/>
      <c r="H92" s="86">
        <f>SUM(H86:H91)</f>
        <v>6.8540000000000004E-2</v>
      </c>
      <c r="I92" s="56">
        <f>SUM(I86:I91)</f>
        <v>0</v>
      </c>
    </row>
    <row r="93" spans="1:9" ht="30" customHeight="1" x14ac:dyDescent="0.2">
      <c r="A93" s="232"/>
      <c r="B93" s="232"/>
      <c r="C93" s="232"/>
      <c r="D93" s="232"/>
      <c r="E93" s="232"/>
      <c r="F93" s="232"/>
      <c r="G93" s="232"/>
      <c r="H93" s="232"/>
      <c r="I93" s="232"/>
    </row>
    <row r="94" spans="1:9" ht="63.75" customHeight="1" x14ac:dyDescent="0.2">
      <c r="A94" s="227" t="s">
        <v>346</v>
      </c>
      <c r="B94" s="228"/>
      <c r="C94" s="228"/>
      <c r="D94" s="228"/>
      <c r="E94" s="228"/>
      <c r="F94" s="228"/>
      <c r="G94" s="228"/>
      <c r="H94" s="228"/>
      <c r="I94" s="228"/>
    </row>
    <row r="95" spans="1:9" ht="21.75" customHeight="1" x14ac:dyDescent="0.2">
      <c r="A95" s="229" t="s">
        <v>241</v>
      </c>
      <c r="B95" s="229"/>
      <c r="C95" s="229"/>
      <c r="D95" s="229"/>
      <c r="E95" s="229"/>
      <c r="F95" s="229"/>
      <c r="G95" s="229"/>
      <c r="H95" s="229"/>
      <c r="I95" s="229"/>
    </row>
    <row r="96" spans="1:9" ht="20.25" customHeight="1" x14ac:dyDescent="0.25">
      <c r="A96" s="87" t="s">
        <v>22</v>
      </c>
      <c r="B96" s="219" t="s">
        <v>242</v>
      </c>
      <c r="C96" s="219"/>
      <c r="D96" s="219"/>
      <c r="E96" s="219"/>
      <c r="F96" s="219"/>
      <c r="G96" s="219"/>
      <c r="H96" s="219"/>
      <c r="I96" s="87" t="s">
        <v>180</v>
      </c>
    </row>
    <row r="97" spans="1:9" ht="20.100000000000001" customHeight="1" x14ac:dyDescent="0.25">
      <c r="A97" s="88" t="s">
        <v>0</v>
      </c>
      <c r="B97" s="199" t="s">
        <v>348</v>
      </c>
      <c r="C97" s="199"/>
      <c r="D97" s="199"/>
      <c r="E97" s="199"/>
      <c r="F97" s="199"/>
      <c r="G97" s="199"/>
      <c r="H97" s="75">
        <v>0.121</v>
      </c>
      <c r="I97" s="67">
        <f t="shared" ref="I97:I102" si="1">ROUND($I$31*H97,2)</f>
        <v>0</v>
      </c>
    </row>
    <row r="98" spans="1:9" ht="20.100000000000001" customHeight="1" x14ac:dyDescent="0.25">
      <c r="A98" s="88" t="s">
        <v>1</v>
      </c>
      <c r="B98" s="221" t="s">
        <v>340</v>
      </c>
      <c r="C98" s="221"/>
      <c r="D98" s="221"/>
      <c r="E98" s="221"/>
      <c r="F98" s="221"/>
      <c r="G98" s="221"/>
      <c r="H98" s="83">
        <v>1.389E-2</v>
      </c>
      <c r="I98" s="67">
        <f t="shared" si="1"/>
        <v>0</v>
      </c>
    </row>
    <row r="99" spans="1:9" ht="22.5" customHeight="1" x14ac:dyDescent="0.25">
      <c r="A99" s="88" t="s">
        <v>2</v>
      </c>
      <c r="B99" s="221" t="s">
        <v>341</v>
      </c>
      <c r="C99" s="221"/>
      <c r="D99" s="221"/>
      <c r="E99" s="221"/>
      <c r="F99" s="221"/>
      <c r="G99" s="221"/>
      <c r="H99" s="83">
        <v>2.0000000000000001E-4</v>
      </c>
      <c r="I99" s="67">
        <f t="shared" si="1"/>
        <v>0</v>
      </c>
    </row>
    <row r="100" spans="1:9" ht="20.100000000000001" customHeight="1" x14ac:dyDescent="0.25">
      <c r="A100" s="88" t="s">
        <v>3</v>
      </c>
      <c r="B100" s="221" t="s">
        <v>342</v>
      </c>
      <c r="C100" s="221"/>
      <c r="D100" s="221"/>
      <c r="E100" s="221"/>
      <c r="F100" s="221"/>
      <c r="G100" s="221"/>
      <c r="H100" s="89">
        <v>8.2199999999999999E-3</v>
      </c>
      <c r="I100" s="67">
        <f t="shared" si="1"/>
        <v>0</v>
      </c>
    </row>
    <row r="101" spans="1:9" ht="20.100000000000001" customHeight="1" x14ac:dyDescent="0.25">
      <c r="A101" s="88" t="s">
        <v>4</v>
      </c>
      <c r="B101" s="224" t="s">
        <v>244</v>
      </c>
      <c r="C101" s="225"/>
      <c r="D101" s="225"/>
      <c r="E101" s="225"/>
      <c r="F101" s="225"/>
      <c r="G101" s="226"/>
      <c r="H101" s="83">
        <v>2.9999999999999997E-4</v>
      </c>
      <c r="I101" s="67">
        <f t="shared" si="1"/>
        <v>0</v>
      </c>
    </row>
    <row r="102" spans="1:9" ht="20.100000000000001" customHeight="1" x14ac:dyDescent="0.25">
      <c r="A102" s="88" t="s">
        <v>5</v>
      </c>
      <c r="B102" s="221" t="s">
        <v>13</v>
      </c>
      <c r="C102" s="221"/>
      <c r="D102" s="221"/>
      <c r="E102" s="221"/>
      <c r="F102" s="221"/>
      <c r="G102" s="221"/>
      <c r="H102" s="83">
        <v>0</v>
      </c>
      <c r="I102" s="67">
        <f t="shared" si="1"/>
        <v>0</v>
      </c>
    </row>
    <row r="103" spans="1:9" ht="20.100000000000001" customHeight="1" x14ac:dyDescent="0.25">
      <c r="A103" s="203" t="s">
        <v>14</v>
      </c>
      <c r="B103" s="203"/>
      <c r="C103" s="203"/>
      <c r="D103" s="203"/>
      <c r="E103" s="203"/>
      <c r="F103" s="203"/>
      <c r="G103" s="203"/>
      <c r="H103" s="86">
        <f>SUM(H97:H102)</f>
        <v>0.14360999999999999</v>
      </c>
      <c r="I103" s="90">
        <f>SUM(I97:I102)</f>
        <v>0</v>
      </c>
    </row>
    <row r="104" spans="1:9" ht="20.100000000000001" customHeight="1" x14ac:dyDescent="0.25">
      <c r="A104" s="91" t="s">
        <v>6</v>
      </c>
      <c r="B104" s="209" t="s">
        <v>188</v>
      </c>
      <c r="C104" s="209"/>
      <c r="D104" s="209"/>
      <c r="E104" s="209"/>
      <c r="F104" s="209"/>
      <c r="G104" s="209"/>
      <c r="H104" s="92">
        <f>H66*H103</f>
        <v>5.2850000000000001E-2</v>
      </c>
      <c r="I104" s="93">
        <f>ROUND(H66*I103,2)</f>
        <v>0</v>
      </c>
    </row>
    <row r="105" spans="1:9" ht="20.100000000000001" customHeight="1" x14ac:dyDescent="0.2">
      <c r="A105" s="203" t="s">
        <v>60</v>
      </c>
      <c r="B105" s="203"/>
      <c r="C105" s="203"/>
      <c r="D105" s="203"/>
      <c r="E105" s="203"/>
      <c r="F105" s="203"/>
      <c r="G105" s="203"/>
      <c r="H105" s="86">
        <f>H103+H104</f>
        <v>0.19646</v>
      </c>
      <c r="I105" s="56">
        <f>SUM(I103:I104)</f>
        <v>0</v>
      </c>
    </row>
    <row r="106" spans="1:9" ht="20.100000000000001" customHeight="1" x14ac:dyDescent="0.2">
      <c r="A106" s="221" t="s">
        <v>245</v>
      </c>
      <c r="B106" s="221"/>
      <c r="C106" s="221"/>
      <c r="D106" s="221"/>
      <c r="E106" s="221"/>
      <c r="F106" s="221"/>
      <c r="G106" s="221"/>
      <c r="H106" s="221"/>
      <c r="I106" s="221"/>
    </row>
    <row r="107" spans="1:9" ht="20.100000000000001" customHeight="1" x14ac:dyDescent="0.2">
      <c r="A107" s="221" t="s">
        <v>246</v>
      </c>
      <c r="B107" s="221"/>
      <c r="C107" s="221"/>
      <c r="D107" s="221"/>
      <c r="E107" s="221"/>
      <c r="F107" s="221"/>
      <c r="G107" s="221"/>
      <c r="H107" s="221"/>
      <c r="I107" s="221"/>
    </row>
    <row r="108" spans="1:9" ht="20.100000000000001" customHeight="1" x14ac:dyDescent="0.2">
      <c r="A108" s="221" t="s">
        <v>247</v>
      </c>
      <c r="B108" s="221"/>
      <c r="C108" s="221"/>
      <c r="D108" s="221"/>
      <c r="E108" s="221"/>
      <c r="F108" s="221"/>
      <c r="G108" s="221"/>
      <c r="H108" s="221"/>
      <c r="I108" s="221"/>
    </row>
    <row r="109" spans="1:9" s="81" customFormat="1" ht="31.5" customHeight="1" x14ac:dyDescent="0.2">
      <c r="A109" s="222" t="s">
        <v>248</v>
      </c>
      <c r="B109" s="222"/>
      <c r="C109" s="222"/>
      <c r="D109" s="222"/>
      <c r="E109" s="222"/>
      <c r="F109" s="222"/>
      <c r="G109" s="222"/>
      <c r="H109" s="222"/>
      <c r="I109" s="222"/>
    </row>
    <row r="110" spans="1:9" s="81" customFormat="1" ht="19.5" customHeight="1" x14ac:dyDescent="0.2">
      <c r="A110" s="218" t="s">
        <v>249</v>
      </c>
      <c r="B110" s="218"/>
      <c r="C110" s="218"/>
      <c r="D110" s="218"/>
      <c r="E110" s="218"/>
      <c r="F110" s="218"/>
      <c r="G110" s="218"/>
      <c r="H110" s="218"/>
      <c r="I110" s="218"/>
    </row>
    <row r="111" spans="1:9" s="81" customFormat="1" ht="30.75" customHeight="1" x14ac:dyDescent="0.2">
      <c r="A111" s="46">
        <v>4</v>
      </c>
      <c r="B111" s="223" t="s">
        <v>189</v>
      </c>
      <c r="C111" s="223"/>
      <c r="D111" s="223"/>
      <c r="E111" s="223"/>
      <c r="F111" s="223"/>
      <c r="G111" s="223"/>
      <c r="H111" s="223"/>
      <c r="I111" s="46" t="s">
        <v>180</v>
      </c>
    </row>
    <row r="112" spans="1:9" s="81" customFormat="1" ht="20.100000000000001" customHeight="1" x14ac:dyDescent="0.2">
      <c r="A112" s="48" t="s">
        <v>18</v>
      </c>
      <c r="B112" s="220" t="s">
        <v>250</v>
      </c>
      <c r="C112" s="220"/>
      <c r="D112" s="220"/>
      <c r="E112" s="220"/>
      <c r="F112" s="220"/>
      <c r="G112" s="220"/>
      <c r="H112" s="94">
        <f>H66</f>
        <v>0.36799999999999999</v>
      </c>
      <c r="I112" s="49">
        <f>I66</f>
        <v>0</v>
      </c>
    </row>
    <row r="113" spans="1:9" s="81" customFormat="1" ht="20.100000000000001" customHeight="1" x14ac:dyDescent="0.2">
      <c r="A113" s="48" t="s">
        <v>19</v>
      </c>
      <c r="B113" s="220" t="s">
        <v>251</v>
      </c>
      <c r="C113" s="220"/>
      <c r="D113" s="220"/>
      <c r="E113" s="220"/>
      <c r="F113" s="220"/>
      <c r="G113" s="220"/>
      <c r="H113" s="94">
        <f>H75</f>
        <v>0.114</v>
      </c>
      <c r="I113" s="49">
        <f>I75</f>
        <v>0</v>
      </c>
    </row>
    <row r="114" spans="1:9" s="81" customFormat="1" ht="30.75" customHeight="1" x14ac:dyDescent="0.2">
      <c r="A114" s="48" t="s">
        <v>20</v>
      </c>
      <c r="B114" s="220" t="s">
        <v>252</v>
      </c>
      <c r="C114" s="220"/>
      <c r="D114" s="220"/>
      <c r="E114" s="220"/>
      <c r="F114" s="220"/>
      <c r="G114" s="220"/>
      <c r="H114" s="94">
        <f>H81</f>
        <v>1.01E-3</v>
      </c>
      <c r="I114" s="49">
        <f>I81</f>
        <v>0</v>
      </c>
    </row>
    <row r="115" spans="1:9" s="81" customFormat="1" ht="20.100000000000001" customHeight="1" x14ac:dyDescent="0.2">
      <c r="A115" s="48" t="s">
        <v>21</v>
      </c>
      <c r="B115" s="220" t="s">
        <v>253</v>
      </c>
      <c r="C115" s="220"/>
      <c r="D115" s="220"/>
      <c r="E115" s="220"/>
      <c r="F115" s="220"/>
      <c r="G115" s="220"/>
      <c r="H115" s="94">
        <f>H92</f>
        <v>6.8540000000000004E-2</v>
      </c>
      <c r="I115" s="49">
        <f>I92</f>
        <v>0</v>
      </c>
    </row>
    <row r="116" spans="1:9" s="81" customFormat="1" ht="20.100000000000001" customHeight="1" x14ac:dyDescent="0.2">
      <c r="A116" s="48" t="s">
        <v>22</v>
      </c>
      <c r="B116" s="220" t="s">
        <v>254</v>
      </c>
      <c r="C116" s="220"/>
      <c r="D116" s="220"/>
      <c r="E116" s="220"/>
      <c r="F116" s="220"/>
      <c r="G116" s="220"/>
      <c r="H116" s="94">
        <f>H105</f>
        <v>0.19646</v>
      </c>
      <c r="I116" s="49">
        <f>I105</f>
        <v>0</v>
      </c>
    </row>
    <row r="117" spans="1:9" s="81" customFormat="1" ht="20.100000000000001" customHeight="1" x14ac:dyDescent="0.2">
      <c r="A117" s="48" t="s">
        <v>23</v>
      </c>
      <c r="B117" s="220" t="s">
        <v>13</v>
      </c>
      <c r="C117" s="220"/>
      <c r="D117" s="220"/>
      <c r="E117" s="220"/>
      <c r="F117" s="220"/>
      <c r="G117" s="220"/>
      <c r="H117" s="94">
        <v>0</v>
      </c>
      <c r="I117" s="49">
        <v>0</v>
      </c>
    </row>
    <row r="118" spans="1:9" s="81" customFormat="1" ht="20.100000000000001" customHeight="1" x14ac:dyDescent="0.2">
      <c r="A118" s="203" t="s">
        <v>60</v>
      </c>
      <c r="B118" s="203"/>
      <c r="C118" s="203"/>
      <c r="D118" s="203"/>
      <c r="E118" s="203"/>
      <c r="F118" s="203"/>
      <c r="G118" s="203"/>
      <c r="H118" s="76">
        <f>SUM(H112:H117)</f>
        <v>0.74800999999999995</v>
      </c>
      <c r="I118" s="56">
        <f>SUM(I112:I117)</f>
        <v>0</v>
      </c>
    </row>
    <row r="119" spans="1:9" s="81" customFormat="1" ht="20.100000000000001" customHeight="1" x14ac:dyDescent="0.2">
      <c r="A119" s="218" t="s">
        <v>255</v>
      </c>
      <c r="B119" s="218"/>
      <c r="C119" s="218"/>
      <c r="D119" s="218"/>
      <c r="E119" s="218"/>
      <c r="F119" s="218"/>
      <c r="G119" s="218"/>
      <c r="H119" s="218"/>
      <c r="I119" s="218"/>
    </row>
    <row r="120" spans="1:9" ht="20.100000000000001" customHeight="1" x14ac:dyDescent="0.2">
      <c r="A120" s="46">
        <v>5</v>
      </c>
      <c r="B120" s="219" t="s">
        <v>256</v>
      </c>
      <c r="C120" s="219"/>
      <c r="D120" s="219"/>
      <c r="E120" s="219"/>
      <c r="F120" s="219"/>
      <c r="G120" s="219"/>
      <c r="H120" s="46" t="s">
        <v>12</v>
      </c>
      <c r="I120" s="95" t="s">
        <v>180</v>
      </c>
    </row>
    <row r="121" spans="1:9" ht="40.5" customHeight="1" x14ac:dyDescent="0.2">
      <c r="A121" s="215" t="s">
        <v>257</v>
      </c>
      <c r="B121" s="216"/>
      <c r="C121" s="216"/>
      <c r="D121" s="216"/>
      <c r="E121" s="216"/>
      <c r="F121" s="216"/>
      <c r="G121" s="216"/>
      <c r="H121" s="217"/>
      <c r="I121" s="96">
        <f>SUM(I31+I42+I52+I118)</f>
        <v>1537.77</v>
      </c>
    </row>
    <row r="122" spans="1:9" ht="20.100000000000001" customHeight="1" x14ac:dyDescent="0.2">
      <c r="A122" s="48" t="s">
        <v>0</v>
      </c>
      <c r="B122" s="209" t="s">
        <v>190</v>
      </c>
      <c r="C122" s="209"/>
      <c r="D122" s="209"/>
      <c r="E122" s="209"/>
      <c r="F122" s="209"/>
      <c r="G122" s="209"/>
      <c r="H122" s="97">
        <v>0</v>
      </c>
      <c r="I122" s="67">
        <f>ROUND(H122*I121,2)</f>
        <v>0</v>
      </c>
    </row>
    <row r="123" spans="1:9" ht="42.75" customHeight="1" x14ac:dyDescent="0.2">
      <c r="A123" s="215" t="s">
        <v>258</v>
      </c>
      <c r="B123" s="216"/>
      <c r="C123" s="216"/>
      <c r="D123" s="216"/>
      <c r="E123" s="216"/>
      <c r="F123" s="216"/>
      <c r="G123" s="216"/>
      <c r="H123" s="217"/>
      <c r="I123" s="96">
        <f>SUM(I31+I42+I52+I118+I122)</f>
        <v>1537.77</v>
      </c>
    </row>
    <row r="124" spans="1:9" ht="20.100000000000001" customHeight="1" x14ac:dyDescent="0.2">
      <c r="A124" s="48" t="s">
        <v>1</v>
      </c>
      <c r="B124" s="209" t="s">
        <v>191</v>
      </c>
      <c r="C124" s="209"/>
      <c r="D124" s="209"/>
      <c r="E124" s="209"/>
      <c r="F124" s="209"/>
      <c r="G124" s="209"/>
      <c r="H124" s="97">
        <v>0</v>
      </c>
      <c r="I124" s="67">
        <f>ROUND(H124*I123,2)</f>
        <v>0</v>
      </c>
    </row>
    <row r="125" spans="1:9" ht="43.5" customHeight="1" x14ac:dyDescent="0.2">
      <c r="A125" s="215" t="s">
        <v>301</v>
      </c>
      <c r="B125" s="216"/>
      <c r="C125" s="216"/>
      <c r="D125" s="216"/>
      <c r="E125" s="216"/>
      <c r="F125" s="216"/>
      <c r="G125" s="216"/>
      <c r="H125" s="217"/>
      <c r="I125" s="96">
        <f>SUM(I31+I42+I52+I118+I122+I124)</f>
        <v>1537.77</v>
      </c>
    </row>
    <row r="126" spans="1:9" ht="27.75" customHeight="1" x14ac:dyDescent="0.2">
      <c r="A126" s="210" t="s">
        <v>2</v>
      </c>
      <c r="B126" s="209" t="s">
        <v>98</v>
      </c>
      <c r="C126" s="209"/>
      <c r="D126" s="209"/>
      <c r="E126" s="209"/>
      <c r="F126" s="209"/>
      <c r="G126" s="209"/>
      <c r="H126" s="145">
        <f>+(100-8.65)/100</f>
        <v>0.91349999999999998</v>
      </c>
      <c r="I126" s="152">
        <f>I125/H126</f>
        <v>1683.38</v>
      </c>
    </row>
    <row r="127" spans="1:9" ht="41.25" customHeight="1" x14ac:dyDescent="0.2">
      <c r="A127" s="211"/>
      <c r="B127" s="209" t="s">
        <v>259</v>
      </c>
      <c r="C127" s="209"/>
      <c r="D127" s="209"/>
      <c r="E127" s="209"/>
      <c r="F127" s="209"/>
      <c r="G127" s="209"/>
      <c r="H127" s="97" t="s">
        <v>213</v>
      </c>
      <c r="I127" s="98" t="s">
        <v>213</v>
      </c>
    </row>
    <row r="128" spans="1:9" ht="23.25" customHeight="1" x14ac:dyDescent="0.2">
      <c r="A128" s="211"/>
      <c r="B128" s="213" t="s">
        <v>260</v>
      </c>
      <c r="C128" s="213"/>
      <c r="D128" s="213"/>
      <c r="E128" s="213"/>
      <c r="F128" s="213"/>
      <c r="G128" s="213"/>
      <c r="H128" s="99">
        <v>0</v>
      </c>
      <c r="I128" s="67">
        <f>I126*H128</f>
        <v>0</v>
      </c>
    </row>
    <row r="129" spans="1:11" ht="20.100000000000001" customHeight="1" x14ac:dyDescent="0.2">
      <c r="A129" s="211"/>
      <c r="B129" s="213" t="s">
        <v>261</v>
      </c>
      <c r="C129" s="213"/>
      <c r="D129" s="213"/>
      <c r="E129" s="213"/>
      <c r="F129" s="213"/>
      <c r="G129" s="213"/>
      <c r="H129" s="99">
        <v>0</v>
      </c>
      <c r="I129" s="67">
        <f>I126*H129</f>
        <v>0</v>
      </c>
    </row>
    <row r="130" spans="1:11" ht="27.75" customHeight="1" x14ac:dyDescent="0.2">
      <c r="A130" s="211"/>
      <c r="B130" s="214" t="s">
        <v>262</v>
      </c>
      <c r="C130" s="214"/>
      <c r="D130" s="214"/>
      <c r="E130" s="214"/>
      <c r="F130" s="214"/>
      <c r="G130" s="214"/>
      <c r="H130" s="99" t="s">
        <v>213</v>
      </c>
      <c r="I130" s="98" t="s">
        <v>213</v>
      </c>
    </row>
    <row r="131" spans="1:11" ht="20.100000000000001" customHeight="1" x14ac:dyDescent="0.2">
      <c r="A131" s="211"/>
      <c r="B131" s="214" t="s">
        <v>263</v>
      </c>
      <c r="C131" s="214"/>
      <c r="D131" s="214"/>
      <c r="E131" s="214"/>
      <c r="F131" s="214"/>
      <c r="G131" s="214"/>
      <c r="H131" s="99" t="s">
        <v>213</v>
      </c>
      <c r="I131" s="98" t="s">
        <v>213</v>
      </c>
    </row>
    <row r="132" spans="1:11" ht="20.100000000000001" customHeight="1" x14ac:dyDescent="0.2">
      <c r="A132" s="212"/>
      <c r="B132" s="213" t="s">
        <v>264</v>
      </c>
      <c r="C132" s="213"/>
      <c r="D132" s="213"/>
      <c r="E132" s="213"/>
      <c r="F132" s="213"/>
      <c r="G132" s="213"/>
      <c r="H132" s="99">
        <v>0</v>
      </c>
      <c r="I132" s="67">
        <f>I126*H132</f>
        <v>0</v>
      </c>
    </row>
    <row r="133" spans="1:11" ht="20.100000000000001" customHeight="1" x14ac:dyDescent="0.2">
      <c r="A133" s="203" t="s">
        <v>265</v>
      </c>
      <c r="B133" s="203"/>
      <c r="C133" s="203"/>
      <c r="D133" s="203"/>
      <c r="E133" s="203"/>
      <c r="F133" s="203"/>
      <c r="G133" s="203"/>
      <c r="H133" s="203"/>
      <c r="I133" s="56">
        <f>SUM(I122+I124+I128+I129+I132)</f>
        <v>0</v>
      </c>
    </row>
    <row r="134" spans="1:11" ht="20.100000000000001" customHeight="1" x14ac:dyDescent="0.2">
      <c r="A134" s="200"/>
      <c r="B134" s="200"/>
      <c r="C134" s="200"/>
      <c r="D134" s="200"/>
      <c r="E134" s="200"/>
      <c r="F134" s="200"/>
      <c r="G134" s="200"/>
      <c r="H134" s="200"/>
      <c r="I134" s="200"/>
    </row>
    <row r="135" spans="1:11" ht="20.100000000000001" customHeight="1" x14ac:dyDescent="0.2">
      <c r="A135" s="204" t="s">
        <v>266</v>
      </c>
      <c r="B135" s="204"/>
      <c r="C135" s="204"/>
      <c r="D135" s="204"/>
      <c r="E135" s="204"/>
      <c r="F135" s="204"/>
      <c r="G135" s="204"/>
      <c r="H135" s="100">
        <f>SUM(H128:H132)</f>
        <v>0</v>
      </c>
      <c r="I135" s="101">
        <f>I132+I129+I128</f>
        <v>0</v>
      </c>
    </row>
    <row r="136" spans="1:11" ht="20.100000000000001" customHeight="1" x14ac:dyDescent="0.2">
      <c r="A136" s="205" t="s">
        <v>267</v>
      </c>
      <c r="B136" s="205"/>
      <c r="C136" s="206" t="s">
        <v>268</v>
      </c>
      <c r="D136" s="206"/>
      <c r="E136" s="206"/>
      <c r="F136" s="206"/>
      <c r="G136" s="206"/>
      <c r="H136" s="206"/>
      <c r="I136" s="206"/>
    </row>
    <row r="137" spans="1:11" ht="20.100000000000001" customHeight="1" x14ac:dyDescent="0.2">
      <c r="A137" s="205"/>
      <c r="B137" s="205"/>
      <c r="C137" s="207" t="s">
        <v>269</v>
      </c>
      <c r="D137" s="207"/>
      <c r="E137" s="207"/>
      <c r="F137" s="207"/>
      <c r="G137" s="207"/>
      <c r="H137" s="207"/>
      <c r="I137" s="207"/>
    </row>
    <row r="138" spans="1:11" ht="20.100000000000001" customHeight="1" x14ac:dyDescent="0.2">
      <c r="A138" s="205"/>
      <c r="B138" s="205"/>
      <c r="C138" s="208" t="s">
        <v>270</v>
      </c>
      <c r="D138" s="208"/>
      <c r="E138" s="208"/>
      <c r="F138" s="208"/>
      <c r="G138" s="208"/>
      <c r="H138" s="208"/>
      <c r="I138" s="208"/>
    </row>
    <row r="139" spans="1:11" ht="16.5" customHeight="1" x14ac:dyDescent="0.2">
      <c r="A139" s="198"/>
      <c r="B139" s="198"/>
      <c r="C139" s="198"/>
      <c r="D139" s="198"/>
      <c r="E139" s="198"/>
      <c r="F139" s="198"/>
      <c r="G139" s="198"/>
      <c r="H139" s="198"/>
      <c r="I139" s="198"/>
    </row>
    <row r="140" spans="1:11" ht="30" customHeight="1" x14ac:dyDescent="0.2">
      <c r="A140" s="199" t="s">
        <v>271</v>
      </c>
      <c r="B140" s="199"/>
      <c r="C140" s="199"/>
      <c r="D140" s="199"/>
      <c r="E140" s="199"/>
      <c r="F140" s="199"/>
      <c r="G140" s="199"/>
      <c r="H140" s="199"/>
      <c r="I140" s="199"/>
      <c r="K140" s="102"/>
    </row>
    <row r="141" spans="1:11" ht="20.100000000000001" customHeight="1" x14ac:dyDescent="0.2">
      <c r="A141" s="200"/>
      <c r="B141" s="200"/>
      <c r="C141" s="200"/>
      <c r="D141" s="200"/>
      <c r="E141" s="200"/>
      <c r="F141" s="200"/>
      <c r="G141" s="200"/>
      <c r="H141" s="200"/>
      <c r="I141" s="200"/>
    </row>
    <row r="142" spans="1:11" ht="45" customHeight="1" x14ac:dyDescent="0.2">
      <c r="A142" s="201" t="s">
        <v>272</v>
      </c>
      <c r="B142" s="201"/>
      <c r="C142" s="201"/>
      <c r="D142" s="201"/>
      <c r="E142" s="201"/>
      <c r="F142" s="201"/>
      <c r="G142" s="201"/>
      <c r="H142" s="201"/>
      <c r="I142" s="201"/>
    </row>
    <row r="143" spans="1:11" ht="20.100000000000001" customHeight="1" x14ac:dyDescent="0.2">
      <c r="A143" s="202" t="s">
        <v>273</v>
      </c>
      <c r="B143" s="202"/>
      <c r="C143" s="202"/>
      <c r="D143" s="202"/>
      <c r="E143" s="202"/>
      <c r="F143" s="202"/>
      <c r="G143" s="202"/>
      <c r="H143" s="202"/>
      <c r="I143" s="47" t="s">
        <v>180</v>
      </c>
    </row>
    <row r="144" spans="1:11" s="81" customFormat="1" ht="20.100000000000001" customHeight="1" x14ac:dyDescent="0.2">
      <c r="A144" s="103" t="s">
        <v>0</v>
      </c>
      <c r="B144" s="196" t="s">
        <v>192</v>
      </c>
      <c r="C144" s="196"/>
      <c r="D144" s="196"/>
      <c r="E144" s="196"/>
      <c r="F144" s="196"/>
      <c r="G144" s="196"/>
      <c r="H144" s="196"/>
      <c r="I144" s="54">
        <f>I31</f>
        <v>0</v>
      </c>
    </row>
    <row r="145" spans="1:14" ht="28.5" customHeight="1" x14ac:dyDescent="0.2">
      <c r="A145" s="103" t="s">
        <v>1</v>
      </c>
      <c r="B145" s="196" t="s">
        <v>193</v>
      </c>
      <c r="C145" s="196"/>
      <c r="D145" s="196"/>
      <c r="E145" s="196"/>
      <c r="F145" s="196"/>
      <c r="G145" s="196"/>
      <c r="H145" s="196"/>
      <c r="I145" s="54">
        <f>I42</f>
        <v>109.2</v>
      </c>
    </row>
    <row r="146" spans="1:14" ht="20.100000000000001" customHeight="1" x14ac:dyDescent="0.2">
      <c r="A146" s="103" t="s">
        <v>2</v>
      </c>
      <c r="B146" s="196" t="s">
        <v>274</v>
      </c>
      <c r="C146" s="196"/>
      <c r="D146" s="196"/>
      <c r="E146" s="196"/>
      <c r="F146" s="196"/>
      <c r="G146" s="196"/>
      <c r="H146" s="196"/>
      <c r="I146" s="54">
        <f>I52</f>
        <v>1428.57</v>
      </c>
    </row>
    <row r="147" spans="1:14" ht="20.100000000000001" customHeight="1" x14ac:dyDescent="0.2">
      <c r="A147" s="103" t="s">
        <v>3</v>
      </c>
      <c r="B147" s="196" t="s">
        <v>189</v>
      </c>
      <c r="C147" s="196"/>
      <c r="D147" s="196"/>
      <c r="E147" s="196"/>
      <c r="F147" s="196"/>
      <c r="G147" s="196"/>
      <c r="H147" s="196"/>
      <c r="I147" s="54">
        <f>I118</f>
        <v>0</v>
      </c>
    </row>
    <row r="148" spans="1:14" ht="20.100000000000001" customHeight="1" x14ac:dyDescent="0.2">
      <c r="A148" s="197" t="s">
        <v>275</v>
      </c>
      <c r="B148" s="197"/>
      <c r="C148" s="197"/>
      <c r="D148" s="197"/>
      <c r="E148" s="197"/>
      <c r="F148" s="197"/>
      <c r="G148" s="197"/>
      <c r="H148" s="197"/>
      <c r="I148" s="104">
        <f>SUM(I144:I147)</f>
        <v>1537.77</v>
      </c>
    </row>
    <row r="149" spans="1:14" ht="20.100000000000001" customHeight="1" x14ac:dyDescent="0.2">
      <c r="A149" s="105" t="s">
        <v>4</v>
      </c>
      <c r="B149" s="196" t="s">
        <v>276</v>
      </c>
      <c r="C149" s="196"/>
      <c r="D149" s="196"/>
      <c r="E149" s="196"/>
      <c r="F149" s="196"/>
      <c r="G149" s="196"/>
      <c r="H149" s="196"/>
      <c r="I149" s="54">
        <f>I133</f>
        <v>0</v>
      </c>
    </row>
    <row r="150" spans="1:14" ht="20.100000000000001" customHeight="1" x14ac:dyDescent="0.2">
      <c r="A150" s="197" t="s">
        <v>277</v>
      </c>
      <c r="B150" s="197"/>
      <c r="C150" s="197"/>
      <c r="D150" s="197"/>
      <c r="E150" s="197"/>
      <c r="F150" s="197"/>
      <c r="G150" s="197"/>
      <c r="H150" s="197"/>
      <c r="I150" s="104">
        <f>SUM(I148:I149)</f>
        <v>1537.77</v>
      </c>
    </row>
    <row r="151" spans="1:14" ht="20.100000000000001" customHeight="1" x14ac:dyDescent="0.25">
      <c r="A151" s="106"/>
      <c r="B151" s="106"/>
      <c r="C151" s="106"/>
      <c r="D151" s="106"/>
      <c r="E151" s="106"/>
      <c r="F151" s="106"/>
      <c r="G151" s="106"/>
      <c r="H151" s="107"/>
      <c r="I151" s="108"/>
    </row>
    <row r="152" spans="1:14" ht="20.100000000000001" customHeight="1" x14ac:dyDescent="0.2">
      <c r="J152" s="110"/>
      <c r="K152" s="110"/>
      <c r="L152" s="110"/>
      <c r="M152" s="110"/>
      <c r="N152" s="109"/>
    </row>
    <row r="153" spans="1:14" ht="20.100000000000001" customHeight="1" x14ac:dyDescent="0.2">
      <c r="J153" s="110"/>
      <c r="K153" s="110"/>
      <c r="L153" s="110"/>
      <c r="M153" s="110"/>
      <c r="N153" s="109"/>
    </row>
    <row r="154" spans="1:14" ht="20.100000000000001" customHeight="1" x14ac:dyDescent="0.2">
      <c r="K154" s="110"/>
      <c r="L154" s="110"/>
      <c r="M154" s="110"/>
      <c r="N154" s="109"/>
    </row>
    <row r="155" spans="1:14" ht="20.100000000000001" customHeight="1" x14ac:dyDescent="0.2">
      <c r="K155" s="110"/>
      <c r="L155" s="110"/>
      <c r="M155" s="110"/>
      <c r="N155" s="109"/>
    </row>
    <row r="156" spans="1:14" ht="20.100000000000001" customHeight="1" x14ac:dyDescent="0.2">
      <c r="K156" s="110"/>
      <c r="L156" s="110"/>
      <c r="M156" s="110"/>
      <c r="N156" s="109"/>
    </row>
    <row r="157" spans="1:14" ht="12" x14ac:dyDescent="0.2"/>
    <row r="158" spans="1:14" ht="12" x14ac:dyDescent="0.2"/>
    <row r="159" spans="1:14" ht="12" x14ac:dyDescent="0.2"/>
    <row r="160" spans="1:14" ht="12" x14ac:dyDescent="0.2"/>
  </sheetData>
  <mergeCells count="195">
    <mergeCell ref="A1:I1"/>
    <mergeCell ref="A2:I2"/>
    <mergeCell ref="A3:I3"/>
    <mergeCell ref="A4:E4"/>
    <mergeCell ref="F4:I4"/>
    <mergeCell ref="A5:E5"/>
    <mergeCell ref="F5:I5"/>
    <mergeCell ref="B10:G10"/>
    <mergeCell ref="H10:I10"/>
    <mergeCell ref="B11:G11"/>
    <mergeCell ref="H11:I11"/>
    <mergeCell ref="A12:I12"/>
    <mergeCell ref="A13:E13"/>
    <mergeCell ref="F13:G13"/>
    <mergeCell ref="H13:I13"/>
    <mergeCell ref="A6:I6"/>
    <mergeCell ref="A7:I7"/>
    <mergeCell ref="B8:G8"/>
    <mergeCell ref="H8:I8"/>
    <mergeCell ref="B9:G9"/>
    <mergeCell ref="H9:I9"/>
    <mergeCell ref="A18:I18"/>
    <mergeCell ref="B19:G19"/>
    <mergeCell ref="H19:I19"/>
    <mergeCell ref="B20:G20"/>
    <mergeCell ref="H20:I20"/>
    <mergeCell ref="B21:G21"/>
    <mergeCell ref="H21:I21"/>
    <mergeCell ref="A14:E14"/>
    <mergeCell ref="F14:G14"/>
    <mergeCell ref="H14:I14"/>
    <mergeCell ref="A15:I15"/>
    <mergeCell ref="A16:I16"/>
    <mergeCell ref="A17:I17"/>
    <mergeCell ref="B27:G27"/>
    <mergeCell ref="B28:H28"/>
    <mergeCell ref="B29:G29"/>
    <mergeCell ref="B30:H30"/>
    <mergeCell ref="A31:H31"/>
    <mergeCell ref="A32:I32"/>
    <mergeCell ref="B22:G22"/>
    <mergeCell ref="H22:I22"/>
    <mergeCell ref="A23:I23"/>
    <mergeCell ref="A24:I24"/>
    <mergeCell ref="A25:I25"/>
    <mergeCell ref="A26:I26"/>
    <mergeCell ref="AO34:AV34"/>
    <mergeCell ref="AW34:BD34"/>
    <mergeCell ref="BE34:BL34"/>
    <mergeCell ref="BM34:BT34"/>
    <mergeCell ref="BU34:CB34"/>
    <mergeCell ref="CC34:CJ34"/>
    <mergeCell ref="B33:H33"/>
    <mergeCell ref="B34:H34"/>
    <mergeCell ref="J34:P34"/>
    <mergeCell ref="Q34:X34"/>
    <mergeCell ref="Y34:AF34"/>
    <mergeCell ref="AG34:AN34"/>
    <mergeCell ref="HY34:IF34"/>
    <mergeCell ref="IG34:IN34"/>
    <mergeCell ref="IO34:IV34"/>
    <mergeCell ref="B35:G35"/>
    <mergeCell ref="B36:G36"/>
    <mergeCell ref="B37:H37"/>
    <mergeCell ref="GC34:GJ34"/>
    <mergeCell ref="GK34:GR34"/>
    <mergeCell ref="GS34:GZ34"/>
    <mergeCell ref="HA34:HH34"/>
    <mergeCell ref="HI34:HP34"/>
    <mergeCell ref="HQ34:HX34"/>
    <mergeCell ref="EG34:EN34"/>
    <mergeCell ref="EO34:EV34"/>
    <mergeCell ref="EW34:FD34"/>
    <mergeCell ref="FE34:FL34"/>
    <mergeCell ref="FM34:FT34"/>
    <mergeCell ref="FU34:GB34"/>
    <mergeCell ref="CK34:CR34"/>
    <mergeCell ref="CS34:CZ34"/>
    <mergeCell ref="DA34:DH34"/>
    <mergeCell ref="DI34:DP34"/>
    <mergeCell ref="DQ34:DX34"/>
    <mergeCell ref="DY34:EF34"/>
    <mergeCell ref="B42:H42"/>
    <mergeCell ref="A43:I43"/>
    <mergeCell ref="A44:I44"/>
    <mergeCell ref="A45:I45"/>
    <mergeCell ref="A46:I46"/>
    <mergeCell ref="B47:H47"/>
    <mergeCell ref="B38:H38"/>
    <mergeCell ref="B39:H39"/>
    <mergeCell ref="B40:H40"/>
    <mergeCell ref="B41:H41"/>
    <mergeCell ref="A54:I54"/>
    <mergeCell ref="A56:I56"/>
    <mergeCell ref="B57:G57"/>
    <mergeCell ref="B58:G58"/>
    <mergeCell ref="B59:G59"/>
    <mergeCell ref="B60:G60"/>
    <mergeCell ref="B48:H48"/>
    <mergeCell ref="B49:H49"/>
    <mergeCell ref="B50:H50"/>
    <mergeCell ref="B51:H51"/>
    <mergeCell ref="A52:H52"/>
    <mergeCell ref="A53:I53"/>
    <mergeCell ref="A68:I68"/>
    <mergeCell ref="A69:I69"/>
    <mergeCell ref="A70:I70"/>
    <mergeCell ref="B71:G71"/>
    <mergeCell ref="B72:G72"/>
    <mergeCell ref="A73:G73"/>
    <mergeCell ref="B61:G61"/>
    <mergeCell ref="B62:G62"/>
    <mergeCell ref="B63:G63"/>
    <mergeCell ref="B64:G64"/>
    <mergeCell ref="B65:G65"/>
    <mergeCell ref="A66:G66"/>
    <mergeCell ref="B80:G80"/>
    <mergeCell ref="A81:G81"/>
    <mergeCell ref="A82:I82"/>
    <mergeCell ref="A83:I83"/>
    <mergeCell ref="A84:I84"/>
    <mergeCell ref="B85:H85"/>
    <mergeCell ref="B74:G74"/>
    <mergeCell ref="A75:G75"/>
    <mergeCell ref="A76:I76"/>
    <mergeCell ref="A77:I77"/>
    <mergeCell ref="B78:H78"/>
    <mergeCell ref="B79:G79"/>
    <mergeCell ref="A92:G92"/>
    <mergeCell ref="A93:I93"/>
    <mergeCell ref="A94:I94"/>
    <mergeCell ref="A95:I95"/>
    <mergeCell ref="B96:H96"/>
    <mergeCell ref="B97:G97"/>
    <mergeCell ref="B86:G86"/>
    <mergeCell ref="B87:G87"/>
    <mergeCell ref="B88:G88"/>
    <mergeCell ref="B89:G89"/>
    <mergeCell ref="B90:G90"/>
    <mergeCell ref="B91:G91"/>
    <mergeCell ref="B104:G104"/>
    <mergeCell ref="A105:G105"/>
    <mergeCell ref="A106:I106"/>
    <mergeCell ref="A107:I107"/>
    <mergeCell ref="A108:I108"/>
    <mergeCell ref="A109:I109"/>
    <mergeCell ref="B98:G98"/>
    <mergeCell ref="B99:G99"/>
    <mergeCell ref="B100:G100"/>
    <mergeCell ref="B101:G101"/>
    <mergeCell ref="B102:G102"/>
    <mergeCell ref="A103:G103"/>
    <mergeCell ref="B116:G116"/>
    <mergeCell ref="B117:G117"/>
    <mergeCell ref="A118:G118"/>
    <mergeCell ref="A119:I119"/>
    <mergeCell ref="B120:G120"/>
    <mergeCell ref="A110:I110"/>
    <mergeCell ref="B111:H111"/>
    <mergeCell ref="B112:G112"/>
    <mergeCell ref="B113:G113"/>
    <mergeCell ref="B114:G114"/>
    <mergeCell ref="B115:G115"/>
    <mergeCell ref="A121:H121"/>
    <mergeCell ref="B122:G122"/>
    <mergeCell ref="B124:G124"/>
    <mergeCell ref="A126:A132"/>
    <mergeCell ref="B126:G126"/>
    <mergeCell ref="B127:G127"/>
    <mergeCell ref="B128:G128"/>
    <mergeCell ref="B129:G129"/>
    <mergeCell ref="B130:G130"/>
    <mergeCell ref="B131:G131"/>
    <mergeCell ref="B132:G132"/>
    <mergeCell ref="A123:H123"/>
    <mergeCell ref="A125:H125"/>
    <mergeCell ref="A133:H133"/>
    <mergeCell ref="A134:I134"/>
    <mergeCell ref="A135:G135"/>
    <mergeCell ref="A136:B138"/>
    <mergeCell ref="C136:I136"/>
    <mergeCell ref="C137:I137"/>
    <mergeCell ref="C138:I138"/>
    <mergeCell ref="B145:H145"/>
    <mergeCell ref="B146:H146"/>
    <mergeCell ref="B147:H147"/>
    <mergeCell ref="A148:H148"/>
    <mergeCell ref="B149:H149"/>
    <mergeCell ref="A150:H150"/>
    <mergeCell ref="A139:I139"/>
    <mergeCell ref="A140:I140"/>
    <mergeCell ref="A141:I141"/>
    <mergeCell ref="A142:I142"/>
    <mergeCell ref="A143:H143"/>
    <mergeCell ref="B144:H144"/>
  </mergeCells>
  <printOptions horizontalCentered="1"/>
  <pageMargins left="0.78740157480314965" right="0.78740157480314965" top="0.61" bottom="0.51" header="0.51181102362204722" footer="0.51181102362204722"/>
  <pageSetup paperSize="9" scale="53" orientation="portrait" r:id="rId1"/>
  <headerFooter alignWithMargins="0"/>
  <rowBreaks count="2" manualBreakCount="2">
    <brk id="65" max="9" man="1"/>
    <brk id="118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zoomScale="130" zoomScaleNormal="130" workbookViewId="0">
      <selection activeCell="C5" sqref="C5"/>
    </sheetView>
  </sheetViews>
  <sheetFormatPr defaultRowHeight="12" x14ac:dyDescent="0.2"/>
  <cols>
    <col min="1" max="1" width="8.28515625" style="11" customWidth="1"/>
    <col min="2" max="2" width="31.140625" style="131" customWidth="1"/>
    <col min="3" max="3" width="18" style="11" customWidth="1"/>
    <col min="4" max="241" width="9.140625" style="11"/>
    <col min="242" max="242" width="50" style="11" customWidth="1"/>
    <col min="243" max="243" width="10" style="11" customWidth="1"/>
    <col min="244" max="244" width="0" style="11" hidden="1" customWidth="1"/>
    <col min="245" max="245" width="9.140625" style="11"/>
    <col min="246" max="246" width="0" style="11" hidden="1" customWidth="1"/>
    <col min="247" max="247" width="9.140625" style="11"/>
    <col min="248" max="248" width="0" style="11" hidden="1" customWidth="1"/>
    <col min="249" max="249" width="9.140625" style="11"/>
    <col min="250" max="250" width="0" style="11" hidden="1" customWidth="1"/>
    <col min="251" max="251" width="9.140625" style="11"/>
    <col min="252" max="252" width="0" style="11" hidden="1" customWidth="1"/>
    <col min="253" max="253" width="9.140625" style="11"/>
    <col min="254" max="254" width="0" style="11" hidden="1" customWidth="1"/>
    <col min="255" max="255" width="9.140625" style="11"/>
    <col min="256" max="256" width="0" style="11" hidden="1" customWidth="1"/>
    <col min="257" max="497" width="9.140625" style="11"/>
    <col min="498" max="498" width="50" style="11" customWidth="1"/>
    <col min="499" max="499" width="10" style="11" customWidth="1"/>
    <col min="500" max="500" width="0" style="11" hidden="1" customWidth="1"/>
    <col min="501" max="501" width="9.140625" style="11"/>
    <col min="502" max="502" width="0" style="11" hidden="1" customWidth="1"/>
    <col min="503" max="503" width="9.140625" style="11"/>
    <col min="504" max="504" width="0" style="11" hidden="1" customWidth="1"/>
    <col min="505" max="505" width="9.140625" style="11"/>
    <col min="506" max="506" width="0" style="11" hidden="1" customWidth="1"/>
    <col min="507" max="507" width="9.140625" style="11"/>
    <col min="508" max="508" width="0" style="11" hidden="1" customWidth="1"/>
    <col min="509" max="509" width="9.140625" style="11"/>
    <col min="510" max="510" width="0" style="11" hidden="1" customWidth="1"/>
    <col min="511" max="511" width="9.140625" style="11"/>
    <col min="512" max="512" width="0" style="11" hidden="1" customWidth="1"/>
    <col min="513" max="753" width="9.140625" style="11"/>
    <col min="754" max="754" width="50" style="11" customWidth="1"/>
    <col min="755" max="755" width="10" style="11" customWidth="1"/>
    <col min="756" max="756" width="0" style="11" hidden="1" customWidth="1"/>
    <col min="757" max="757" width="9.140625" style="11"/>
    <col min="758" max="758" width="0" style="11" hidden="1" customWidth="1"/>
    <col min="759" max="759" width="9.140625" style="11"/>
    <col min="760" max="760" width="0" style="11" hidden="1" customWidth="1"/>
    <col min="761" max="761" width="9.140625" style="11"/>
    <col min="762" max="762" width="0" style="11" hidden="1" customWidth="1"/>
    <col min="763" max="763" width="9.140625" style="11"/>
    <col min="764" max="764" width="0" style="11" hidden="1" customWidth="1"/>
    <col min="765" max="765" width="9.140625" style="11"/>
    <col min="766" max="766" width="0" style="11" hidden="1" customWidth="1"/>
    <col min="767" max="767" width="9.140625" style="11"/>
    <col min="768" max="768" width="0" style="11" hidden="1" customWidth="1"/>
    <col min="769" max="1009" width="9.140625" style="11"/>
    <col min="1010" max="1010" width="50" style="11" customWidth="1"/>
    <col min="1011" max="1011" width="10" style="11" customWidth="1"/>
    <col min="1012" max="1012" width="0" style="11" hidden="1" customWidth="1"/>
    <col min="1013" max="1013" width="9.140625" style="11"/>
    <col min="1014" max="1014" width="0" style="11" hidden="1" customWidth="1"/>
    <col min="1015" max="1015" width="9.140625" style="11"/>
    <col min="1016" max="1016" width="0" style="11" hidden="1" customWidth="1"/>
    <col min="1017" max="1017" width="9.140625" style="11"/>
    <col min="1018" max="1018" width="0" style="11" hidden="1" customWidth="1"/>
    <col min="1019" max="1019" width="9.140625" style="11"/>
    <col min="1020" max="1020" width="0" style="11" hidden="1" customWidth="1"/>
    <col min="1021" max="1021" width="9.140625" style="11"/>
    <col min="1022" max="1022" width="0" style="11" hidden="1" customWidth="1"/>
    <col min="1023" max="1023" width="9.140625" style="11"/>
    <col min="1024" max="1024" width="0" style="11" hidden="1" customWidth="1"/>
    <col min="1025" max="1265" width="9.140625" style="11"/>
    <col min="1266" max="1266" width="50" style="11" customWidth="1"/>
    <col min="1267" max="1267" width="10" style="11" customWidth="1"/>
    <col min="1268" max="1268" width="0" style="11" hidden="1" customWidth="1"/>
    <col min="1269" max="1269" width="9.140625" style="11"/>
    <col min="1270" max="1270" width="0" style="11" hidden="1" customWidth="1"/>
    <col min="1271" max="1271" width="9.140625" style="11"/>
    <col min="1272" max="1272" width="0" style="11" hidden="1" customWidth="1"/>
    <col min="1273" max="1273" width="9.140625" style="11"/>
    <col min="1274" max="1274" width="0" style="11" hidden="1" customWidth="1"/>
    <col min="1275" max="1275" width="9.140625" style="11"/>
    <col min="1276" max="1276" width="0" style="11" hidden="1" customWidth="1"/>
    <col min="1277" max="1277" width="9.140625" style="11"/>
    <col min="1278" max="1278" width="0" style="11" hidden="1" customWidth="1"/>
    <col min="1279" max="1279" width="9.140625" style="11"/>
    <col min="1280" max="1280" width="0" style="11" hidden="1" customWidth="1"/>
    <col min="1281" max="1521" width="9.140625" style="11"/>
    <col min="1522" max="1522" width="50" style="11" customWidth="1"/>
    <col min="1523" max="1523" width="10" style="11" customWidth="1"/>
    <col min="1524" max="1524" width="0" style="11" hidden="1" customWidth="1"/>
    <col min="1525" max="1525" width="9.140625" style="11"/>
    <col min="1526" max="1526" width="0" style="11" hidden="1" customWidth="1"/>
    <col min="1527" max="1527" width="9.140625" style="11"/>
    <col min="1528" max="1528" width="0" style="11" hidden="1" customWidth="1"/>
    <col min="1529" max="1529" width="9.140625" style="11"/>
    <col min="1530" max="1530" width="0" style="11" hidden="1" customWidth="1"/>
    <col min="1531" max="1531" width="9.140625" style="11"/>
    <col min="1532" max="1532" width="0" style="11" hidden="1" customWidth="1"/>
    <col min="1533" max="1533" width="9.140625" style="11"/>
    <col min="1534" max="1534" width="0" style="11" hidden="1" customWidth="1"/>
    <col min="1535" max="1535" width="9.140625" style="11"/>
    <col min="1536" max="1536" width="0" style="11" hidden="1" customWidth="1"/>
    <col min="1537" max="1777" width="9.140625" style="11"/>
    <col min="1778" max="1778" width="50" style="11" customWidth="1"/>
    <col min="1779" max="1779" width="10" style="11" customWidth="1"/>
    <col min="1780" max="1780" width="0" style="11" hidden="1" customWidth="1"/>
    <col min="1781" max="1781" width="9.140625" style="11"/>
    <col min="1782" max="1782" width="0" style="11" hidden="1" customWidth="1"/>
    <col min="1783" max="1783" width="9.140625" style="11"/>
    <col min="1784" max="1784" width="0" style="11" hidden="1" customWidth="1"/>
    <col min="1785" max="1785" width="9.140625" style="11"/>
    <col min="1786" max="1786" width="0" style="11" hidden="1" customWidth="1"/>
    <col min="1787" max="1787" width="9.140625" style="11"/>
    <col min="1788" max="1788" width="0" style="11" hidden="1" customWidth="1"/>
    <col min="1789" max="1789" width="9.140625" style="11"/>
    <col min="1790" max="1790" width="0" style="11" hidden="1" customWidth="1"/>
    <col min="1791" max="1791" width="9.140625" style="11"/>
    <col min="1792" max="1792" width="0" style="11" hidden="1" customWidth="1"/>
    <col min="1793" max="2033" width="9.140625" style="11"/>
    <col min="2034" max="2034" width="50" style="11" customWidth="1"/>
    <col min="2035" max="2035" width="10" style="11" customWidth="1"/>
    <col min="2036" max="2036" width="0" style="11" hidden="1" customWidth="1"/>
    <col min="2037" max="2037" width="9.140625" style="11"/>
    <col min="2038" max="2038" width="0" style="11" hidden="1" customWidth="1"/>
    <col min="2039" max="2039" width="9.140625" style="11"/>
    <col min="2040" max="2040" width="0" style="11" hidden="1" customWidth="1"/>
    <col min="2041" max="2041" width="9.140625" style="11"/>
    <col min="2042" max="2042" width="0" style="11" hidden="1" customWidth="1"/>
    <col min="2043" max="2043" width="9.140625" style="11"/>
    <col min="2044" max="2044" width="0" style="11" hidden="1" customWidth="1"/>
    <col min="2045" max="2045" width="9.140625" style="11"/>
    <col min="2046" max="2046" width="0" style="11" hidden="1" customWidth="1"/>
    <col min="2047" max="2047" width="9.140625" style="11"/>
    <col min="2048" max="2048" width="0" style="11" hidden="1" customWidth="1"/>
    <col min="2049" max="2289" width="9.140625" style="11"/>
    <col min="2290" max="2290" width="50" style="11" customWidth="1"/>
    <col min="2291" max="2291" width="10" style="11" customWidth="1"/>
    <col min="2292" max="2292" width="0" style="11" hidden="1" customWidth="1"/>
    <col min="2293" max="2293" width="9.140625" style="11"/>
    <col min="2294" max="2294" width="0" style="11" hidden="1" customWidth="1"/>
    <col min="2295" max="2295" width="9.140625" style="11"/>
    <col min="2296" max="2296" width="0" style="11" hidden="1" customWidth="1"/>
    <col min="2297" max="2297" width="9.140625" style="11"/>
    <col min="2298" max="2298" width="0" style="11" hidden="1" customWidth="1"/>
    <col min="2299" max="2299" width="9.140625" style="11"/>
    <col min="2300" max="2300" width="0" style="11" hidden="1" customWidth="1"/>
    <col min="2301" max="2301" width="9.140625" style="11"/>
    <col min="2302" max="2302" width="0" style="11" hidden="1" customWidth="1"/>
    <col min="2303" max="2303" width="9.140625" style="11"/>
    <col min="2304" max="2304" width="0" style="11" hidden="1" customWidth="1"/>
    <col min="2305" max="2545" width="9.140625" style="11"/>
    <col min="2546" max="2546" width="50" style="11" customWidth="1"/>
    <col min="2547" max="2547" width="10" style="11" customWidth="1"/>
    <col min="2548" max="2548" width="0" style="11" hidden="1" customWidth="1"/>
    <col min="2549" max="2549" width="9.140625" style="11"/>
    <col min="2550" max="2550" width="0" style="11" hidden="1" customWidth="1"/>
    <col min="2551" max="2551" width="9.140625" style="11"/>
    <col min="2552" max="2552" width="0" style="11" hidden="1" customWidth="1"/>
    <col min="2553" max="2553" width="9.140625" style="11"/>
    <col min="2554" max="2554" width="0" style="11" hidden="1" customWidth="1"/>
    <col min="2555" max="2555" width="9.140625" style="11"/>
    <col min="2556" max="2556" width="0" style="11" hidden="1" customWidth="1"/>
    <col min="2557" max="2557" width="9.140625" style="11"/>
    <col min="2558" max="2558" width="0" style="11" hidden="1" customWidth="1"/>
    <col min="2559" max="2559" width="9.140625" style="11"/>
    <col min="2560" max="2560" width="0" style="11" hidden="1" customWidth="1"/>
    <col min="2561" max="2801" width="9.140625" style="11"/>
    <col min="2802" max="2802" width="50" style="11" customWidth="1"/>
    <col min="2803" max="2803" width="10" style="11" customWidth="1"/>
    <col min="2804" max="2804" width="0" style="11" hidden="1" customWidth="1"/>
    <col min="2805" max="2805" width="9.140625" style="11"/>
    <col min="2806" max="2806" width="0" style="11" hidden="1" customWidth="1"/>
    <col min="2807" max="2807" width="9.140625" style="11"/>
    <col min="2808" max="2808" width="0" style="11" hidden="1" customWidth="1"/>
    <col min="2809" max="2809" width="9.140625" style="11"/>
    <col min="2810" max="2810" width="0" style="11" hidden="1" customWidth="1"/>
    <col min="2811" max="2811" width="9.140625" style="11"/>
    <col min="2812" max="2812" width="0" style="11" hidden="1" customWidth="1"/>
    <col min="2813" max="2813" width="9.140625" style="11"/>
    <col min="2814" max="2814" width="0" style="11" hidden="1" customWidth="1"/>
    <col min="2815" max="2815" width="9.140625" style="11"/>
    <col min="2816" max="2816" width="0" style="11" hidden="1" customWidth="1"/>
    <col min="2817" max="3057" width="9.140625" style="11"/>
    <col min="3058" max="3058" width="50" style="11" customWidth="1"/>
    <col min="3059" max="3059" width="10" style="11" customWidth="1"/>
    <col min="3060" max="3060" width="0" style="11" hidden="1" customWidth="1"/>
    <col min="3061" max="3061" width="9.140625" style="11"/>
    <col min="3062" max="3062" width="0" style="11" hidden="1" customWidth="1"/>
    <col min="3063" max="3063" width="9.140625" style="11"/>
    <col min="3064" max="3064" width="0" style="11" hidden="1" customWidth="1"/>
    <col min="3065" max="3065" width="9.140625" style="11"/>
    <col min="3066" max="3066" width="0" style="11" hidden="1" customWidth="1"/>
    <col min="3067" max="3067" width="9.140625" style="11"/>
    <col min="3068" max="3068" width="0" style="11" hidden="1" customWidth="1"/>
    <col min="3069" max="3069" width="9.140625" style="11"/>
    <col min="3070" max="3070" width="0" style="11" hidden="1" customWidth="1"/>
    <col min="3071" max="3071" width="9.140625" style="11"/>
    <col min="3072" max="3072" width="0" style="11" hidden="1" customWidth="1"/>
    <col min="3073" max="3313" width="9.140625" style="11"/>
    <col min="3314" max="3314" width="50" style="11" customWidth="1"/>
    <col min="3315" max="3315" width="10" style="11" customWidth="1"/>
    <col min="3316" max="3316" width="0" style="11" hidden="1" customWidth="1"/>
    <col min="3317" max="3317" width="9.140625" style="11"/>
    <col min="3318" max="3318" width="0" style="11" hidden="1" customWidth="1"/>
    <col min="3319" max="3319" width="9.140625" style="11"/>
    <col min="3320" max="3320" width="0" style="11" hidden="1" customWidth="1"/>
    <col min="3321" max="3321" width="9.140625" style="11"/>
    <col min="3322" max="3322" width="0" style="11" hidden="1" customWidth="1"/>
    <col min="3323" max="3323" width="9.140625" style="11"/>
    <col min="3324" max="3324" width="0" style="11" hidden="1" customWidth="1"/>
    <col min="3325" max="3325" width="9.140625" style="11"/>
    <col min="3326" max="3326" width="0" style="11" hidden="1" customWidth="1"/>
    <col min="3327" max="3327" width="9.140625" style="11"/>
    <col min="3328" max="3328" width="0" style="11" hidden="1" customWidth="1"/>
    <col min="3329" max="3569" width="9.140625" style="11"/>
    <col min="3570" max="3570" width="50" style="11" customWidth="1"/>
    <col min="3571" max="3571" width="10" style="11" customWidth="1"/>
    <col min="3572" max="3572" width="0" style="11" hidden="1" customWidth="1"/>
    <col min="3573" max="3573" width="9.140625" style="11"/>
    <col min="3574" max="3574" width="0" style="11" hidden="1" customWidth="1"/>
    <col min="3575" max="3575" width="9.140625" style="11"/>
    <col min="3576" max="3576" width="0" style="11" hidden="1" customWidth="1"/>
    <col min="3577" max="3577" width="9.140625" style="11"/>
    <col min="3578" max="3578" width="0" style="11" hidden="1" customWidth="1"/>
    <col min="3579" max="3579" width="9.140625" style="11"/>
    <col min="3580" max="3580" width="0" style="11" hidden="1" customWidth="1"/>
    <col min="3581" max="3581" width="9.140625" style="11"/>
    <col min="3582" max="3582" width="0" style="11" hidden="1" customWidth="1"/>
    <col min="3583" max="3583" width="9.140625" style="11"/>
    <col min="3584" max="3584" width="0" style="11" hidden="1" customWidth="1"/>
    <col min="3585" max="3825" width="9.140625" style="11"/>
    <col min="3826" max="3826" width="50" style="11" customWidth="1"/>
    <col min="3827" max="3827" width="10" style="11" customWidth="1"/>
    <col min="3828" max="3828" width="0" style="11" hidden="1" customWidth="1"/>
    <col min="3829" max="3829" width="9.140625" style="11"/>
    <col min="3830" max="3830" width="0" style="11" hidden="1" customWidth="1"/>
    <col min="3831" max="3831" width="9.140625" style="11"/>
    <col min="3832" max="3832" width="0" style="11" hidden="1" customWidth="1"/>
    <col min="3833" max="3833" width="9.140625" style="11"/>
    <col min="3834" max="3834" width="0" style="11" hidden="1" customWidth="1"/>
    <col min="3835" max="3835" width="9.140625" style="11"/>
    <col min="3836" max="3836" width="0" style="11" hidden="1" customWidth="1"/>
    <col min="3837" max="3837" width="9.140625" style="11"/>
    <col min="3838" max="3838" width="0" style="11" hidden="1" customWidth="1"/>
    <col min="3839" max="3839" width="9.140625" style="11"/>
    <col min="3840" max="3840" width="0" style="11" hidden="1" customWidth="1"/>
    <col min="3841" max="4081" width="9.140625" style="11"/>
    <col min="4082" max="4082" width="50" style="11" customWidth="1"/>
    <col min="4083" max="4083" width="10" style="11" customWidth="1"/>
    <col min="4084" max="4084" width="0" style="11" hidden="1" customWidth="1"/>
    <col min="4085" max="4085" width="9.140625" style="11"/>
    <col min="4086" max="4086" width="0" style="11" hidden="1" customWidth="1"/>
    <col min="4087" max="4087" width="9.140625" style="11"/>
    <col min="4088" max="4088" width="0" style="11" hidden="1" customWidth="1"/>
    <col min="4089" max="4089" width="9.140625" style="11"/>
    <col min="4090" max="4090" width="0" style="11" hidden="1" customWidth="1"/>
    <col min="4091" max="4091" width="9.140625" style="11"/>
    <col min="4092" max="4092" width="0" style="11" hidden="1" customWidth="1"/>
    <col min="4093" max="4093" width="9.140625" style="11"/>
    <col min="4094" max="4094" width="0" style="11" hidden="1" customWidth="1"/>
    <col min="4095" max="4095" width="9.140625" style="11"/>
    <col min="4096" max="4096" width="0" style="11" hidden="1" customWidth="1"/>
    <col min="4097" max="4337" width="9.140625" style="11"/>
    <col min="4338" max="4338" width="50" style="11" customWidth="1"/>
    <col min="4339" max="4339" width="10" style="11" customWidth="1"/>
    <col min="4340" max="4340" width="0" style="11" hidden="1" customWidth="1"/>
    <col min="4341" max="4341" width="9.140625" style="11"/>
    <col min="4342" max="4342" width="0" style="11" hidden="1" customWidth="1"/>
    <col min="4343" max="4343" width="9.140625" style="11"/>
    <col min="4344" max="4344" width="0" style="11" hidden="1" customWidth="1"/>
    <col min="4345" max="4345" width="9.140625" style="11"/>
    <col min="4346" max="4346" width="0" style="11" hidden="1" customWidth="1"/>
    <col min="4347" max="4347" width="9.140625" style="11"/>
    <col min="4348" max="4348" width="0" style="11" hidden="1" customWidth="1"/>
    <col min="4349" max="4349" width="9.140625" style="11"/>
    <col min="4350" max="4350" width="0" style="11" hidden="1" customWidth="1"/>
    <col min="4351" max="4351" width="9.140625" style="11"/>
    <col min="4352" max="4352" width="0" style="11" hidden="1" customWidth="1"/>
    <col min="4353" max="4593" width="9.140625" style="11"/>
    <col min="4594" max="4594" width="50" style="11" customWidth="1"/>
    <col min="4595" max="4595" width="10" style="11" customWidth="1"/>
    <col min="4596" max="4596" width="0" style="11" hidden="1" customWidth="1"/>
    <col min="4597" max="4597" width="9.140625" style="11"/>
    <col min="4598" max="4598" width="0" style="11" hidden="1" customWidth="1"/>
    <col min="4599" max="4599" width="9.140625" style="11"/>
    <col min="4600" max="4600" width="0" style="11" hidden="1" customWidth="1"/>
    <col min="4601" max="4601" width="9.140625" style="11"/>
    <col min="4602" max="4602" width="0" style="11" hidden="1" customWidth="1"/>
    <col min="4603" max="4603" width="9.140625" style="11"/>
    <col min="4604" max="4604" width="0" style="11" hidden="1" customWidth="1"/>
    <col min="4605" max="4605" width="9.140625" style="11"/>
    <col min="4606" max="4606" width="0" style="11" hidden="1" customWidth="1"/>
    <col min="4607" max="4607" width="9.140625" style="11"/>
    <col min="4608" max="4608" width="0" style="11" hidden="1" customWidth="1"/>
    <col min="4609" max="4849" width="9.140625" style="11"/>
    <col min="4850" max="4850" width="50" style="11" customWidth="1"/>
    <col min="4851" max="4851" width="10" style="11" customWidth="1"/>
    <col min="4852" max="4852" width="0" style="11" hidden="1" customWidth="1"/>
    <col min="4853" max="4853" width="9.140625" style="11"/>
    <col min="4854" max="4854" width="0" style="11" hidden="1" customWidth="1"/>
    <col min="4855" max="4855" width="9.140625" style="11"/>
    <col min="4856" max="4856" width="0" style="11" hidden="1" customWidth="1"/>
    <col min="4857" max="4857" width="9.140625" style="11"/>
    <col min="4858" max="4858" width="0" style="11" hidden="1" customWidth="1"/>
    <col min="4859" max="4859" width="9.140625" style="11"/>
    <col min="4860" max="4860" width="0" style="11" hidden="1" customWidth="1"/>
    <col min="4861" max="4861" width="9.140625" style="11"/>
    <col min="4862" max="4862" width="0" style="11" hidden="1" customWidth="1"/>
    <col min="4863" max="4863" width="9.140625" style="11"/>
    <col min="4864" max="4864" width="0" style="11" hidden="1" customWidth="1"/>
    <col min="4865" max="5105" width="9.140625" style="11"/>
    <col min="5106" max="5106" width="50" style="11" customWidth="1"/>
    <col min="5107" max="5107" width="10" style="11" customWidth="1"/>
    <col min="5108" max="5108" width="0" style="11" hidden="1" customWidth="1"/>
    <col min="5109" max="5109" width="9.140625" style="11"/>
    <col min="5110" max="5110" width="0" style="11" hidden="1" customWidth="1"/>
    <col min="5111" max="5111" width="9.140625" style="11"/>
    <col min="5112" max="5112" width="0" style="11" hidden="1" customWidth="1"/>
    <col min="5113" max="5113" width="9.140625" style="11"/>
    <col min="5114" max="5114" width="0" style="11" hidden="1" customWidth="1"/>
    <col min="5115" max="5115" width="9.140625" style="11"/>
    <col min="5116" max="5116" width="0" style="11" hidden="1" customWidth="1"/>
    <col min="5117" max="5117" width="9.140625" style="11"/>
    <col min="5118" max="5118" width="0" style="11" hidden="1" customWidth="1"/>
    <col min="5119" max="5119" width="9.140625" style="11"/>
    <col min="5120" max="5120" width="0" style="11" hidden="1" customWidth="1"/>
    <col min="5121" max="5361" width="9.140625" style="11"/>
    <col min="5362" max="5362" width="50" style="11" customWidth="1"/>
    <col min="5363" max="5363" width="10" style="11" customWidth="1"/>
    <col min="5364" max="5364" width="0" style="11" hidden="1" customWidth="1"/>
    <col min="5365" max="5365" width="9.140625" style="11"/>
    <col min="5366" max="5366" width="0" style="11" hidden="1" customWidth="1"/>
    <col min="5367" max="5367" width="9.140625" style="11"/>
    <col min="5368" max="5368" width="0" style="11" hidden="1" customWidth="1"/>
    <col min="5369" max="5369" width="9.140625" style="11"/>
    <col min="5370" max="5370" width="0" style="11" hidden="1" customWidth="1"/>
    <col min="5371" max="5371" width="9.140625" style="11"/>
    <col min="5372" max="5372" width="0" style="11" hidden="1" customWidth="1"/>
    <col min="5373" max="5373" width="9.140625" style="11"/>
    <col min="5374" max="5374" width="0" style="11" hidden="1" customWidth="1"/>
    <col min="5375" max="5375" width="9.140625" style="11"/>
    <col min="5376" max="5376" width="0" style="11" hidden="1" customWidth="1"/>
    <col min="5377" max="5617" width="9.140625" style="11"/>
    <col min="5618" max="5618" width="50" style="11" customWidth="1"/>
    <col min="5619" max="5619" width="10" style="11" customWidth="1"/>
    <col min="5620" max="5620" width="0" style="11" hidden="1" customWidth="1"/>
    <col min="5621" max="5621" width="9.140625" style="11"/>
    <col min="5622" max="5622" width="0" style="11" hidden="1" customWidth="1"/>
    <col min="5623" max="5623" width="9.140625" style="11"/>
    <col min="5624" max="5624" width="0" style="11" hidden="1" customWidth="1"/>
    <col min="5625" max="5625" width="9.140625" style="11"/>
    <col min="5626" max="5626" width="0" style="11" hidden="1" customWidth="1"/>
    <col min="5627" max="5627" width="9.140625" style="11"/>
    <col min="5628" max="5628" width="0" style="11" hidden="1" customWidth="1"/>
    <col min="5629" max="5629" width="9.140625" style="11"/>
    <col min="5630" max="5630" width="0" style="11" hidden="1" customWidth="1"/>
    <col min="5631" max="5631" width="9.140625" style="11"/>
    <col min="5632" max="5632" width="0" style="11" hidden="1" customWidth="1"/>
    <col min="5633" max="5873" width="9.140625" style="11"/>
    <col min="5874" max="5874" width="50" style="11" customWidth="1"/>
    <col min="5875" max="5875" width="10" style="11" customWidth="1"/>
    <col min="5876" max="5876" width="0" style="11" hidden="1" customWidth="1"/>
    <col min="5877" max="5877" width="9.140625" style="11"/>
    <col min="5878" max="5878" width="0" style="11" hidden="1" customWidth="1"/>
    <col min="5879" max="5879" width="9.140625" style="11"/>
    <col min="5880" max="5880" width="0" style="11" hidden="1" customWidth="1"/>
    <col min="5881" max="5881" width="9.140625" style="11"/>
    <col min="5882" max="5882" width="0" style="11" hidden="1" customWidth="1"/>
    <col min="5883" max="5883" width="9.140625" style="11"/>
    <col min="5884" max="5884" width="0" style="11" hidden="1" customWidth="1"/>
    <col min="5885" max="5885" width="9.140625" style="11"/>
    <col min="5886" max="5886" width="0" style="11" hidden="1" customWidth="1"/>
    <col min="5887" max="5887" width="9.140625" style="11"/>
    <col min="5888" max="5888" width="0" style="11" hidden="1" customWidth="1"/>
    <col min="5889" max="6129" width="9.140625" style="11"/>
    <col min="6130" max="6130" width="50" style="11" customWidth="1"/>
    <col min="6131" max="6131" width="10" style="11" customWidth="1"/>
    <col min="6132" max="6132" width="0" style="11" hidden="1" customWidth="1"/>
    <col min="6133" max="6133" width="9.140625" style="11"/>
    <col min="6134" max="6134" width="0" style="11" hidden="1" customWidth="1"/>
    <col min="6135" max="6135" width="9.140625" style="11"/>
    <col min="6136" max="6136" width="0" style="11" hidden="1" customWidth="1"/>
    <col min="6137" max="6137" width="9.140625" style="11"/>
    <col min="6138" max="6138" width="0" style="11" hidden="1" customWidth="1"/>
    <col min="6139" max="6139" width="9.140625" style="11"/>
    <col min="6140" max="6140" width="0" style="11" hidden="1" customWidth="1"/>
    <col min="6141" max="6141" width="9.140625" style="11"/>
    <col min="6142" max="6142" width="0" style="11" hidden="1" customWidth="1"/>
    <col min="6143" max="6143" width="9.140625" style="11"/>
    <col min="6144" max="6144" width="0" style="11" hidden="1" customWidth="1"/>
    <col min="6145" max="6385" width="9.140625" style="11"/>
    <col min="6386" max="6386" width="50" style="11" customWidth="1"/>
    <col min="6387" max="6387" width="10" style="11" customWidth="1"/>
    <col min="6388" max="6388" width="0" style="11" hidden="1" customWidth="1"/>
    <col min="6389" max="6389" width="9.140625" style="11"/>
    <col min="6390" max="6390" width="0" style="11" hidden="1" customWidth="1"/>
    <col min="6391" max="6391" width="9.140625" style="11"/>
    <col min="6392" max="6392" width="0" style="11" hidden="1" customWidth="1"/>
    <col min="6393" max="6393" width="9.140625" style="11"/>
    <col min="6394" max="6394" width="0" style="11" hidden="1" customWidth="1"/>
    <col min="6395" max="6395" width="9.140625" style="11"/>
    <col min="6396" max="6396" width="0" style="11" hidden="1" customWidth="1"/>
    <col min="6397" max="6397" width="9.140625" style="11"/>
    <col min="6398" max="6398" width="0" style="11" hidden="1" customWidth="1"/>
    <col min="6399" max="6399" width="9.140625" style="11"/>
    <col min="6400" max="6400" width="0" style="11" hidden="1" customWidth="1"/>
    <col min="6401" max="6641" width="9.140625" style="11"/>
    <col min="6642" max="6642" width="50" style="11" customWidth="1"/>
    <col min="6643" max="6643" width="10" style="11" customWidth="1"/>
    <col min="6644" max="6644" width="0" style="11" hidden="1" customWidth="1"/>
    <col min="6645" max="6645" width="9.140625" style="11"/>
    <col min="6646" max="6646" width="0" style="11" hidden="1" customWidth="1"/>
    <col min="6647" max="6647" width="9.140625" style="11"/>
    <col min="6648" max="6648" width="0" style="11" hidden="1" customWidth="1"/>
    <col min="6649" max="6649" width="9.140625" style="11"/>
    <col min="6650" max="6650" width="0" style="11" hidden="1" customWidth="1"/>
    <col min="6651" max="6651" width="9.140625" style="11"/>
    <col min="6652" max="6652" width="0" style="11" hidden="1" customWidth="1"/>
    <col min="6653" max="6653" width="9.140625" style="11"/>
    <col min="6654" max="6654" width="0" style="11" hidden="1" customWidth="1"/>
    <col min="6655" max="6655" width="9.140625" style="11"/>
    <col min="6656" max="6656" width="0" style="11" hidden="1" customWidth="1"/>
    <col min="6657" max="6897" width="9.140625" style="11"/>
    <col min="6898" max="6898" width="50" style="11" customWidth="1"/>
    <col min="6899" max="6899" width="10" style="11" customWidth="1"/>
    <col min="6900" max="6900" width="0" style="11" hidden="1" customWidth="1"/>
    <col min="6901" max="6901" width="9.140625" style="11"/>
    <col min="6902" max="6902" width="0" style="11" hidden="1" customWidth="1"/>
    <col min="6903" max="6903" width="9.140625" style="11"/>
    <col min="6904" max="6904" width="0" style="11" hidden="1" customWidth="1"/>
    <col min="6905" max="6905" width="9.140625" style="11"/>
    <col min="6906" max="6906" width="0" style="11" hidden="1" customWidth="1"/>
    <col min="6907" max="6907" width="9.140625" style="11"/>
    <col min="6908" max="6908" width="0" style="11" hidden="1" customWidth="1"/>
    <col min="6909" max="6909" width="9.140625" style="11"/>
    <col min="6910" max="6910" width="0" style="11" hidden="1" customWidth="1"/>
    <col min="6911" max="6911" width="9.140625" style="11"/>
    <col min="6912" max="6912" width="0" style="11" hidden="1" customWidth="1"/>
    <col min="6913" max="7153" width="9.140625" style="11"/>
    <col min="7154" max="7154" width="50" style="11" customWidth="1"/>
    <col min="7155" max="7155" width="10" style="11" customWidth="1"/>
    <col min="7156" max="7156" width="0" style="11" hidden="1" customWidth="1"/>
    <col min="7157" max="7157" width="9.140625" style="11"/>
    <col min="7158" max="7158" width="0" style="11" hidden="1" customWidth="1"/>
    <col min="7159" max="7159" width="9.140625" style="11"/>
    <col min="7160" max="7160" width="0" style="11" hidden="1" customWidth="1"/>
    <col min="7161" max="7161" width="9.140625" style="11"/>
    <col min="7162" max="7162" width="0" style="11" hidden="1" customWidth="1"/>
    <col min="7163" max="7163" width="9.140625" style="11"/>
    <col min="7164" max="7164" width="0" style="11" hidden="1" customWidth="1"/>
    <col min="7165" max="7165" width="9.140625" style="11"/>
    <col min="7166" max="7166" width="0" style="11" hidden="1" customWidth="1"/>
    <col min="7167" max="7167" width="9.140625" style="11"/>
    <col min="7168" max="7168" width="0" style="11" hidden="1" customWidth="1"/>
    <col min="7169" max="7409" width="9.140625" style="11"/>
    <col min="7410" max="7410" width="50" style="11" customWidth="1"/>
    <col min="7411" max="7411" width="10" style="11" customWidth="1"/>
    <col min="7412" max="7412" width="0" style="11" hidden="1" customWidth="1"/>
    <col min="7413" max="7413" width="9.140625" style="11"/>
    <col min="7414" max="7414" width="0" style="11" hidden="1" customWidth="1"/>
    <col min="7415" max="7415" width="9.140625" style="11"/>
    <col min="7416" max="7416" width="0" style="11" hidden="1" customWidth="1"/>
    <col min="7417" max="7417" width="9.140625" style="11"/>
    <col min="7418" max="7418" width="0" style="11" hidden="1" customWidth="1"/>
    <col min="7419" max="7419" width="9.140625" style="11"/>
    <col min="7420" max="7420" width="0" style="11" hidden="1" customWidth="1"/>
    <col min="7421" max="7421" width="9.140625" style="11"/>
    <col min="7422" max="7422" width="0" style="11" hidden="1" customWidth="1"/>
    <col min="7423" max="7423" width="9.140625" style="11"/>
    <col min="7424" max="7424" width="0" style="11" hidden="1" customWidth="1"/>
    <col min="7425" max="7665" width="9.140625" style="11"/>
    <col min="7666" max="7666" width="50" style="11" customWidth="1"/>
    <col min="7667" max="7667" width="10" style="11" customWidth="1"/>
    <col min="7668" max="7668" width="0" style="11" hidden="1" customWidth="1"/>
    <col min="7669" max="7669" width="9.140625" style="11"/>
    <col min="7670" max="7670" width="0" style="11" hidden="1" customWidth="1"/>
    <col min="7671" max="7671" width="9.140625" style="11"/>
    <col min="7672" max="7672" width="0" style="11" hidden="1" customWidth="1"/>
    <col min="7673" max="7673" width="9.140625" style="11"/>
    <col min="7674" max="7674" width="0" style="11" hidden="1" customWidth="1"/>
    <col min="7675" max="7675" width="9.140625" style="11"/>
    <col min="7676" max="7676" width="0" style="11" hidden="1" customWidth="1"/>
    <col min="7677" max="7677" width="9.140625" style="11"/>
    <col min="7678" max="7678" width="0" style="11" hidden="1" customWidth="1"/>
    <col min="7679" max="7679" width="9.140625" style="11"/>
    <col min="7680" max="7680" width="0" style="11" hidden="1" customWidth="1"/>
    <col min="7681" max="7921" width="9.140625" style="11"/>
    <col min="7922" max="7922" width="50" style="11" customWidth="1"/>
    <col min="7923" max="7923" width="10" style="11" customWidth="1"/>
    <col min="7924" max="7924" width="0" style="11" hidden="1" customWidth="1"/>
    <col min="7925" max="7925" width="9.140625" style="11"/>
    <col min="7926" max="7926" width="0" style="11" hidden="1" customWidth="1"/>
    <col min="7927" max="7927" width="9.140625" style="11"/>
    <col min="7928" max="7928" width="0" style="11" hidden="1" customWidth="1"/>
    <col min="7929" max="7929" width="9.140625" style="11"/>
    <col min="7930" max="7930" width="0" style="11" hidden="1" customWidth="1"/>
    <col min="7931" max="7931" width="9.140625" style="11"/>
    <col min="7932" max="7932" width="0" style="11" hidden="1" customWidth="1"/>
    <col min="7933" max="7933" width="9.140625" style="11"/>
    <col min="7934" max="7934" width="0" style="11" hidden="1" customWidth="1"/>
    <col min="7935" max="7935" width="9.140625" style="11"/>
    <col min="7936" max="7936" width="0" style="11" hidden="1" customWidth="1"/>
    <col min="7937" max="8177" width="9.140625" style="11"/>
    <col min="8178" max="8178" width="50" style="11" customWidth="1"/>
    <col min="8179" max="8179" width="10" style="11" customWidth="1"/>
    <col min="8180" max="8180" width="0" style="11" hidden="1" customWidth="1"/>
    <col min="8181" max="8181" width="9.140625" style="11"/>
    <col min="8182" max="8182" width="0" style="11" hidden="1" customWidth="1"/>
    <col min="8183" max="8183" width="9.140625" style="11"/>
    <col min="8184" max="8184" width="0" style="11" hidden="1" customWidth="1"/>
    <col min="8185" max="8185" width="9.140625" style="11"/>
    <col min="8186" max="8186" width="0" style="11" hidden="1" customWidth="1"/>
    <col min="8187" max="8187" width="9.140625" style="11"/>
    <col min="8188" max="8188" width="0" style="11" hidden="1" customWidth="1"/>
    <col min="8189" max="8189" width="9.140625" style="11"/>
    <col min="8190" max="8190" width="0" style="11" hidden="1" customWidth="1"/>
    <col min="8191" max="8191" width="9.140625" style="11"/>
    <col min="8192" max="8192" width="0" style="11" hidden="1" customWidth="1"/>
    <col min="8193" max="8433" width="9.140625" style="11"/>
    <col min="8434" max="8434" width="50" style="11" customWidth="1"/>
    <col min="8435" max="8435" width="10" style="11" customWidth="1"/>
    <col min="8436" max="8436" width="0" style="11" hidden="1" customWidth="1"/>
    <col min="8437" max="8437" width="9.140625" style="11"/>
    <col min="8438" max="8438" width="0" style="11" hidden="1" customWidth="1"/>
    <col min="8439" max="8439" width="9.140625" style="11"/>
    <col min="8440" max="8440" width="0" style="11" hidden="1" customWidth="1"/>
    <col min="8441" max="8441" width="9.140625" style="11"/>
    <col min="8442" max="8442" width="0" style="11" hidden="1" customWidth="1"/>
    <col min="8443" max="8443" width="9.140625" style="11"/>
    <col min="8444" max="8444" width="0" style="11" hidden="1" customWidth="1"/>
    <col min="8445" max="8445" width="9.140625" style="11"/>
    <col min="8446" max="8446" width="0" style="11" hidden="1" customWidth="1"/>
    <col min="8447" max="8447" width="9.140625" style="11"/>
    <col min="8448" max="8448" width="0" style="11" hidden="1" customWidth="1"/>
    <col min="8449" max="8689" width="9.140625" style="11"/>
    <col min="8690" max="8690" width="50" style="11" customWidth="1"/>
    <col min="8691" max="8691" width="10" style="11" customWidth="1"/>
    <col min="8692" max="8692" width="0" style="11" hidden="1" customWidth="1"/>
    <col min="8693" max="8693" width="9.140625" style="11"/>
    <col min="8694" max="8694" width="0" style="11" hidden="1" customWidth="1"/>
    <col min="8695" max="8695" width="9.140625" style="11"/>
    <col min="8696" max="8696" width="0" style="11" hidden="1" customWidth="1"/>
    <col min="8697" max="8697" width="9.140625" style="11"/>
    <col min="8698" max="8698" width="0" style="11" hidden="1" customWidth="1"/>
    <col min="8699" max="8699" width="9.140625" style="11"/>
    <col min="8700" max="8700" width="0" style="11" hidden="1" customWidth="1"/>
    <col min="8701" max="8701" width="9.140625" style="11"/>
    <col min="8702" max="8702" width="0" style="11" hidden="1" customWidth="1"/>
    <col min="8703" max="8703" width="9.140625" style="11"/>
    <col min="8704" max="8704" width="0" style="11" hidden="1" customWidth="1"/>
    <col min="8705" max="8945" width="9.140625" style="11"/>
    <col min="8946" max="8946" width="50" style="11" customWidth="1"/>
    <col min="8947" max="8947" width="10" style="11" customWidth="1"/>
    <col min="8948" max="8948" width="0" style="11" hidden="1" customWidth="1"/>
    <col min="8949" max="8949" width="9.140625" style="11"/>
    <col min="8950" max="8950" width="0" style="11" hidden="1" customWidth="1"/>
    <col min="8951" max="8951" width="9.140625" style="11"/>
    <col min="8952" max="8952" width="0" style="11" hidden="1" customWidth="1"/>
    <col min="8953" max="8953" width="9.140625" style="11"/>
    <col min="8954" max="8954" width="0" style="11" hidden="1" customWidth="1"/>
    <col min="8955" max="8955" width="9.140625" style="11"/>
    <col min="8956" max="8956" width="0" style="11" hidden="1" customWidth="1"/>
    <col min="8957" max="8957" width="9.140625" style="11"/>
    <col min="8958" max="8958" width="0" style="11" hidden="1" customWidth="1"/>
    <col min="8959" max="8959" width="9.140625" style="11"/>
    <col min="8960" max="8960" width="0" style="11" hidden="1" customWidth="1"/>
    <col min="8961" max="9201" width="9.140625" style="11"/>
    <col min="9202" max="9202" width="50" style="11" customWidth="1"/>
    <col min="9203" max="9203" width="10" style="11" customWidth="1"/>
    <col min="9204" max="9204" width="0" style="11" hidden="1" customWidth="1"/>
    <col min="9205" max="9205" width="9.140625" style="11"/>
    <col min="9206" max="9206" width="0" style="11" hidden="1" customWidth="1"/>
    <col min="9207" max="9207" width="9.140625" style="11"/>
    <col min="9208" max="9208" width="0" style="11" hidden="1" customWidth="1"/>
    <col min="9209" max="9209" width="9.140625" style="11"/>
    <col min="9210" max="9210" width="0" style="11" hidden="1" customWidth="1"/>
    <col min="9211" max="9211" width="9.140625" style="11"/>
    <col min="9212" max="9212" width="0" style="11" hidden="1" customWidth="1"/>
    <col min="9213" max="9213" width="9.140625" style="11"/>
    <col min="9214" max="9214" width="0" style="11" hidden="1" customWidth="1"/>
    <col min="9215" max="9215" width="9.140625" style="11"/>
    <col min="9216" max="9216" width="0" style="11" hidden="1" customWidth="1"/>
    <col min="9217" max="9457" width="9.140625" style="11"/>
    <col min="9458" max="9458" width="50" style="11" customWidth="1"/>
    <col min="9459" max="9459" width="10" style="11" customWidth="1"/>
    <col min="9460" max="9460" width="0" style="11" hidden="1" customWidth="1"/>
    <col min="9461" max="9461" width="9.140625" style="11"/>
    <col min="9462" max="9462" width="0" style="11" hidden="1" customWidth="1"/>
    <col min="9463" max="9463" width="9.140625" style="11"/>
    <col min="9464" max="9464" width="0" style="11" hidden="1" customWidth="1"/>
    <col min="9465" max="9465" width="9.140625" style="11"/>
    <col min="9466" max="9466" width="0" style="11" hidden="1" customWidth="1"/>
    <col min="9467" max="9467" width="9.140625" style="11"/>
    <col min="9468" max="9468" width="0" style="11" hidden="1" customWidth="1"/>
    <col min="9469" max="9469" width="9.140625" style="11"/>
    <col min="9470" max="9470" width="0" style="11" hidden="1" customWidth="1"/>
    <col min="9471" max="9471" width="9.140625" style="11"/>
    <col min="9472" max="9472" width="0" style="11" hidden="1" customWidth="1"/>
    <col min="9473" max="9713" width="9.140625" style="11"/>
    <col min="9714" max="9714" width="50" style="11" customWidth="1"/>
    <col min="9715" max="9715" width="10" style="11" customWidth="1"/>
    <col min="9716" max="9716" width="0" style="11" hidden="1" customWidth="1"/>
    <col min="9717" max="9717" width="9.140625" style="11"/>
    <col min="9718" max="9718" width="0" style="11" hidden="1" customWidth="1"/>
    <col min="9719" max="9719" width="9.140625" style="11"/>
    <col min="9720" max="9720" width="0" style="11" hidden="1" customWidth="1"/>
    <col min="9721" max="9721" width="9.140625" style="11"/>
    <col min="9722" max="9722" width="0" style="11" hidden="1" customWidth="1"/>
    <col min="9723" max="9723" width="9.140625" style="11"/>
    <col min="9724" max="9724" width="0" style="11" hidden="1" customWidth="1"/>
    <col min="9725" max="9725" width="9.140625" style="11"/>
    <col min="9726" max="9726" width="0" style="11" hidden="1" customWidth="1"/>
    <col min="9727" max="9727" width="9.140625" style="11"/>
    <col min="9728" max="9728" width="0" style="11" hidden="1" customWidth="1"/>
    <col min="9729" max="9969" width="9.140625" style="11"/>
    <col min="9970" max="9970" width="50" style="11" customWidth="1"/>
    <col min="9971" max="9971" width="10" style="11" customWidth="1"/>
    <col min="9972" max="9972" width="0" style="11" hidden="1" customWidth="1"/>
    <col min="9973" max="9973" width="9.140625" style="11"/>
    <col min="9974" max="9974" width="0" style="11" hidden="1" customWidth="1"/>
    <col min="9975" max="9975" width="9.140625" style="11"/>
    <col min="9976" max="9976" width="0" style="11" hidden="1" customWidth="1"/>
    <col min="9977" max="9977" width="9.140625" style="11"/>
    <col min="9978" max="9978" width="0" style="11" hidden="1" customWidth="1"/>
    <col min="9979" max="9979" width="9.140625" style="11"/>
    <col min="9980" max="9980" width="0" style="11" hidden="1" customWidth="1"/>
    <col min="9981" max="9981" width="9.140625" style="11"/>
    <col min="9982" max="9982" width="0" style="11" hidden="1" customWidth="1"/>
    <col min="9983" max="9983" width="9.140625" style="11"/>
    <col min="9984" max="9984" width="0" style="11" hidden="1" customWidth="1"/>
    <col min="9985" max="10225" width="9.140625" style="11"/>
    <col min="10226" max="10226" width="50" style="11" customWidth="1"/>
    <col min="10227" max="10227" width="10" style="11" customWidth="1"/>
    <col min="10228" max="10228" width="0" style="11" hidden="1" customWidth="1"/>
    <col min="10229" max="10229" width="9.140625" style="11"/>
    <col min="10230" max="10230" width="0" style="11" hidden="1" customWidth="1"/>
    <col min="10231" max="10231" width="9.140625" style="11"/>
    <col min="10232" max="10232" width="0" style="11" hidden="1" customWidth="1"/>
    <col min="10233" max="10233" width="9.140625" style="11"/>
    <col min="10234" max="10234" width="0" style="11" hidden="1" customWidth="1"/>
    <col min="10235" max="10235" width="9.140625" style="11"/>
    <col min="10236" max="10236" width="0" style="11" hidden="1" customWidth="1"/>
    <col min="10237" max="10237" width="9.140625" style="11"/>
    <col min="10238" max="10238" width="0" style="11" hidden="1" customWidth="1"/>
    <col min="10239" max="10239" width="9.140625" style="11"/>
    <col min="10240" max="10240" width="0" style="11" hidden="1" customWidth="1"/>
    <col min="10241" max="10481" width="9.140625" style="11"/>
    <col min="10482" max="10482" width="50" style="11" customWidth="1"/>
    <col min="10483" max="10483" width="10" style="11" customWidth="1"/>
    <col min="10484" max="10484" width="0" style="11" hidden="1" customWidth="1"/>
    <col min="10485" max="10485" width="9.140625" style="11"/>
    <col min="10486" max="10486" width="0" style="11" hidden="1" customWidth="1"/>
    <col min="10487" max="10487" width="9.140625" style="11"/>
    <col min="10488" max="10488" width="0" style="11" hidden="1" customWidth="1"/>
    <col min="10489" max="10489" width="9.140625" style="11"/>
    <col min="10490" max="10490" width="0" style="11" hidden="1" customWidth="1"/>
    <col min="10491" max="10491" width="9.140625" style="11"/>
    <col min="10492" max="10492" width="0" style="11" hidden="1" customWidth="1"/>
    <col min="10493" max="10493" width="9.140625" style="11"/>
    <col min="10494" max="10494" width="0" style="11" hidden="1" customWidth="1"/>
    <col min="10495" max="10495" width="9.140625" style="11"/>
    <col min="10496" max="10496" width="0" style="11" hidden="1" customWidth="1"/>
    <col min="10497" max="10737" width="9.140625" style="11"/>
    <col min="10738" max="10738" width="50" style="11" customWidth="1"/>
    <col min="10739" max="10739" width="10" style="11" customWidth="1"/>
    <col min="10740" max="10740" width="0" style="11" hidden="1" customWidth="1"/>
    <col min="10741" max="10741" width="9.140625" style="11"/>
    <col min="10742" max="10742" width="0" style="11" hidden="1" customWidth="1"/>
    <col min="10743" max="10743" width="9.140625" style="11"/>
    <col min="10744" max="10744" width="0" style="11" hidden="1" customWidth="1"/>
    <col min="10745" max="10745" width="9.140625" style="11"/>
    <col min="10746" max="10746" width="0" style="11" hidden="1" customWidth="1"/>
    <col min="10747" max="10747" width="9.140625" style="11"/>
    <col min="10748" max="10748" width="0" style="11" hidden="1" customWidth="1"/>
    <col min="10749" max="10749" width="9.140625" style="11"/>
    <col min="10750" max="10750" width="0" style="11" hidden="1" customWidth="1"/>
    <col min="10751" max="10751" width="9.140625" style="11"/>
    <col min="10752" max="10752" width="0" style="11" hidden="1" customWidth="1"/>
    <col min="10753" max="10993" width="9.140625" style="11"/>
    <col min="10994" max="10994" width="50" style="11" customWidth="1"/>
    <col min="10995" max="10995" width="10" style="11" customWidth="1"/>
    <col min="10996" max="10996" width="0" style="11" hidden="1" customWidth="1"/>
    <col min="10997" max="10997" width="9.140625" style="11"/>
    <col min="10998" max="10998" width="0" style="11" hidden="1" customWidth="1"/>
    <col min="10999" max="10999" width="9.140625" style="11"/>
    <col min="11000" max="11000" width="0" style="11" hidden="1" customWidth="1"/>
    <col min="11001" max="11001" width="9.140625" style="11"/>
    <col min="11002" max="11002" width="0" style="11" hidden="1" customWidth="1"/>
    <col min="11003" max="11003" width="9.140625" style="11"/>
    <col min="11004" max="11004" width="0" style="11" hidden="1" customWidth="1"/>
    <col min="11005" max="11005" width="9.140625" style="11"/>
    <col min="11006" max="11006" width="0" style="11" hidden="1" customWidth="1"/>
    <col min="11007" max="11007" width="9.140625" style="11"/>
    <col min="11008" max="11008" width="0" style="11" hidden="1" customWidth="1"/>
    <col min="11009" max="11249" width="9.140625" style="11"/>
    <col min="11250" max="11250" width="50" style="11" customWidth="1"/>
    <col min="11251" max="11251" width="10" style="11" customWidth="1"/>
    <col min="11252" max="11252" width="0" style="11" hidden="1" customWidth="1"/>
    <col min="11253" max="11253" width="9.140625" style="11"/>
    <col min="11254" max="11254" width="0" style="11" hidden="1" customWidth="1"/>
    <col min="11255" max="11255" width="9.140625" style="11"/>
    <col min="11256" max="11256" width="0" style="11" hidden="1" customWidth="1"/>
    <col min="11257" max="11257" width="9.140625" style="11"/>
    <col min="11258" max="11258" width="0" style="11" hidden="1" customWidth="1"/>
    <col min="11259" max="11259" width="9.140625" style="11"/>
    <col min="11260" max="11260" width="0" style="11" hidden="1" customWidth="1"/>
    <col min="11261" max="11261" width="9.140625" style="11"/>
    <col min="11262" max="11262" width="0" style="11" hidden="1" customWidth="1"/>
    <col min="11263" max="11263" width="9.140625" style="11"/>
    <col min="11264" max="11264" width="0" style="11" hidden="1" customWidth="1"/>
    <col min="11265" max="11505" width="9.140625" style="11"/>
    <col min="11506" max="11506" width="50" style="11" customWidth="1"/>
    <col min="11507" max="11507" width="10" style="11" customWidth="1"/>
    <col min="11508" max="11508" width="0" style="11" hidden="1" customWidth="1"/>
    <col min="11509" max="11509" width="9.140625" style="11"/>
    <col min="11510" max="11510" width="0" style="11" hidden="1" customWidth="1"/>
    <col min="11511" max="11511" width="9.140625" style="11"/>
    <col min="11512" max="11512" width="0" style="11" hidden="1" customWidth="1"/>
    <col min="11513" max="11513" width="9.140625" style="11"/>
    <col min="11514" max="11514" width="0" style="11" hidden="1" customWidth="1"/>
    <col min="11515" max="11515" width="9.140625" style="11"/>
    <col min="11516" max="11516" width="0" style="11" hidden="1" customWidth="1"/>
    <col min="11517" max="11517" width="9.140625" style="11"/>
    <col min="11518" max="11518" width="0" style="11" hidden="1" customWidth="1"/>
    <col min="11519" max="11519" width="9.140625" style="11"/>
    <col min="11520" max="11520" width="0" style="11" hidden="1" customWidth="1"/>
    <col min="11521" max="11761" width="9.140625" style="11"/>
    <col min="11762" max="11762" width="50" style="11" customWidth="1"/>
    <col min="11763" max="11763" width="10" style="11" customWidth="1"/>
    <col min="11764" max="11764" width="0" style="11" hidden="1" customWidth="1"/>
    <col min="11765" max="11765" width="9.140625" style="11"/>
    <col min="11766" max="11766" width="0" style="11" hidden="1" customWidth="1"/>
    <col min="11767" max="11767" width="9.140625" style="11"/>
    <col min="11768" max="11768" width="0" style="11" hidden="1" customWidth="1"/>
    <col min="11769" max="11769" width="9.140625" style="11"/>
    <col min="11770" max="11770" width="0" style="11" hidden="1" customWidth="1"/>
    <col min="11771" max="11771" width="9.140625" style="11"/>
    <col min="11772" max="11772" width="0" style="11" hidden="1" customWidth="1"/>
    <col min="11773" max="11773" width="9.140625" style="11"/>
    <col min="11774" max="11774" width="0" style="11" hidden="1" customWidth="1"/>
    <col min="11775" max="11775" width="9.140625" style="11"/>
    <col min="11776" max="11776" width="0" style="11" hidden="1" customWidth="1"/>
    <col min="11777" max="12017" width="9.140625" style="11"/>
    <col min="12018" max="12018" width="50" style="11" customWidth="1"/>
    <col min="12019" max="12019" width="10" style="11" customWidth="1"/>
    <col min="12020" max="12020" width="0" style="11" hidden="1" customWidth="1"/>
    <col min="12021" max="12021" width="9.140625" style="11"/>
    <col min="12022" max="12022" width="0" style="11" hidden="1" customWidth="1"/>
    <col min="12023" max="12023" width="9.140625" style="11"/>
    <col min="12024" max="12024" width="0" style="11" hidden="1" customWidth="1"/>
    <col min="12025" max="12025" width="9.140625" style="11"/>
    <col min="12026" max="12026" width="0" style="11" hidden="1" customWidth="1"/>
    <col min="12027" max="12027" width="9.140625" style="11"/>
    <col min="12028" max="12028" width="0" style="11" hidden="1" customWidth="1"/>
    <col min="12029" max="12029" width="9.140625" style="11"/>
    <col min="12030" max="12030" width="0" style="11" hidden="1" customWidth="1"/>
    <col min="12031" max="12031" width="9.140625" style="11"/>
    <col min="12032" max="12032" width="0" style="11" hidden="1" customWidth="1"/>
    <col min="12033" max="12273" width="9.140625" style="11"/>
    <col min="12274" max="12274" width="50" style="11" customWidth="1"/>
    <col min="12275" max="12275" width="10" style="11" customWidth="1"/>
    <col min="12276" max="12276" width="0" style="11" hidden="1" customWidth="1"/>
    <col min="12277" max="12277" width="9.140625" style="11"/>
    <col min="12278" max="12278" width="0" style="11" hidden="1" customWidth="1"/>
    <col min="12279" max="12279" width="9.140625" style="11"/>
    <col min="12280" max="12280" width="0" style="11" hidden="1" customWidth="1"/>
    <col min="12281" max="12281" width="9.140625" style="11"/>
    <col min="12282" max="12282" width="0" style="11" hidden="1" customWidth="1"/>
    <col min="12283" max="12283" width="9.140625" style="11"/>
    <col min="12284" max="12284" width="0" style="11" hidden="1" customWidth="1"/>
    <col min="12285" max="12285" width="9.140625" style="11"/>
    <col min="12286" max="12286" width="0" style="11" hidden="1" customWidth="1"/>
    <col min="12287" max="12287" width="9.140625" style="11"/>
    <col min="12288" max="12288" width="0" style="11" hidden="1" customWidth="1"/>
    <col min="12289" max="12529" width="9.140625" style="11"/>
    <col min="12530" max="12530" width="50" style="11" customWidth="1"/>
    <col min="12531" max="12531" width="10" style="11" customWidth="1"/>
    <col min="12532" max="12532" width="0" style="11" hidden="1" customWidth="1"/>
    <col min="12533" max="12533" width="9.140625" style="11"/>
    <col min="12534" max="12534" width="0" style="11" hidden="1" customWidth="1"/>
    <col min="12535" max="12535" width="9.140625" style="11"/>
    <col min="12536" max="12536" width="0" style="11" hidden="1" customWidth="1"/>
    <col min="12537" max="12537" width="9.140625" style="11"/>
    <col min="12538" max="12538" width="0" style="11" hidden="1" customWidth="1"/>
    <col min="12539" max="12539" width="9.140625" style="11"/>
    <col min="12540" max="12540" width="0" style="11" hidden="1" customWidth="1"/>
    <col min="12541" max="12541" width="9.140625" style="11"/>
    <col min="12542" max="12542" width="0" style="11" hidden="1" customWidth="1"/>
    <col min="12543" max="12543" width="9.140625" style="11"/>
    <col min="12544" max="12544" width="0" style="11" hidden="1" customWidth="1"/>
    <col min="12545" max="12785" width="9.140625" style="11"/>
    <col min="12786" max="12786" width="50" style="11" customWidth="1"/>
    <col min="12787" max="12787" width="10" style="11" customWidth="1"/>
    <col min="12788" max="12788" width="0" style="11" hidden="1" customWidth="1"/>
    <col min="12789" max="12789" width="9.140625" style="11"/>
    <col min="12790" max="12790" width="0" style="11" hidden="1" customWidth="1"/>
    <col min="12791" max="12791" width="9.140625" style="11"/>
    <col min="12792" max="12792" width="0" style="11" hidden="1" customWidth="1"/>
    <col min="12793" max="12793" width="9.140625" style="11"/>
    <col min="12794" max="12794" width="0" style="11" hidden="1" customWidth="1"/>
    <col min="12795" max="12795" width="9.140625" style="11"/>
    <col min="12796" max="12796" width="0" style="11" hidden="1" customWidth="1"/>
    <col min="12797" max="12797" width="9.140625" style="11"/>
    <col min="12798" max="12798" width="0" style="11" hidden="1" customWidth="1"/>
    <col min="12799" max="12799" width="9.140625" style="11"/>
    <col min="12800" max="12800" width="0" style="11" hidden="1" customWidth="1"/>
    <col min="12801" max="13041" width="9.140625" style="11"/>
    <col min="13042" max="13042" width="50" style="11" customWidth="1"/>
    <col min="13043" max="13043" width="10" style="11" customWidth="1"/>
    <col min="13044" max="13044" width="0" style="11" hidden="1" customWidth="1"/>
    <col min="13045" max="13045" width="9.140625" style="11"/>
    <col min="13046" max="13046" width="0" style="11" hidden="1" customWidth="1"/>
    <col min="13047" max="13047" width="9.140625" style="11"/>
    <col min="13048" max="13048" width="0" style="11" hidden="1" customWidth="1"/>
    <col min="13049" max="13049" width="9.140625" style="11"/>
    <col min="13050" max="13050" width="0" style="11" hidden="1" customWidth="1"/>
    <col min="13051" max="13051" width="9.140625" style="11"/>
    <col min="13052" max="13052" width="0" style="11" hidden="1" customWidth="1"/>
    <col min="13053" max="13053" width="9.140625" style="11"/>
    <col min="13054" max="13054" width="0" style="11" hidden="1" customWidth="1"/>
    <col min="13055" max="13055" width="9.140625" style="11"/>
    <col min="13056" max="13056" width="0" style="11" hidden="1" customWidth="1"/>
    <col min="13057" max="13297" width="9.140625" style="11"/>
    <col min="13298" max="13298" width="50" style="11" customWidth="1"/>
    <col min="13299" max="13299" width="10" style="11" customWidth="1"/>
    <col min="13300" max="13300" width="0" style="11" hidden="1" customWidth="1"/>
    <col min="13301" max="13301" width="9.140625" style="11"/>
    <col min="13302" max="13302" width="0" style="11" hidden="1" customWidth="1"/>
    <col min="13303" max="13303" width="9.140625" style="11"/>
    <col min="13304" max="13304" width="0" style="11" hidden="1" customWidth="1"/>
    <col min="13305" max="13305" width="9.140625" style="11"/>
    <col min="13306" max="13306" width="0" style="11" hidden="1" customWidth="1"/>
    <col min="13307" max="13307" width="9.140625" style="11"/>
    <col min="13308" max="13308" width="0" style="11" hidden="1" customWidth="1"/>
    <col min="13309" max="13309" width="9.140625" style="11"/>
    <col min="13310" max="13310" width="0" style="11" hidden="1" customWidth="1"/>
    <col min="13311" max="13311" width="9.140625" style="11"/>
    <col min="13312" max="13312" width="0" style="11" hidden="1" customWidth="1"/>
    <col min="13313" max="13553" width="9.140625" style="11"/>
    <col min="13554" max="13554" width="50" style="11" customWidth="1"/>
    <col min="13555" max="13555" width="10" style="11" customWidth="1"/>
    <col min="13556" max="13556" width="0" style="11" hidden="1" customWidth="1"/>
    <col min="13557" max="13557" width="9.140625" style="11"/>
    <col min="13558" max="13558" width="0" style="11" hidden="1" customWidth="1"/>
    <col min="13559" max="13559" width="9.140625" style="11"/>
    <col min="13560" max="13560" width="0" style="11" hidden="1" customWidth="1"/>
    <col min="13561" max="13561" width="9.140625" style="11"/>
    <col min="13562" max="13562" width="0" style="11" hidden="1" customWidth="1"/>
    <col min="13563" max="13563" width="9.140625" style="11"/>
    <col min="13564" max="13564" width="0" style="11" hidden="1" customWidth="1"/>
    <col min="13565" max="13565" width="9.140625" style="11"/>
    <col min="13566" max="13566" width="0" style="11" hidden="1" customWidth="1"/>
    <col min="13567" max="13567" width="9.140625" style="11"/>
    <col min="13568" max="13568" width="0" style="11" hidden="1" customWidth="1"/>
    <col min="13569" max="13809" width="9.140625" style="11"/>
    <col min="13810" max="13810" width="50" style="11" customWidth="1"/>
    <col min="13811" max="13811" width="10" style="11" customWidth="1"/>
    <col min="13812" max="13812" width="0" style="11" hidden="1" customWidth="1"/>
    <col min="13813" max="13813" width="9.140625" style="11"/>
    <col min="13814" max="13814" width="0" style="11" hidden="1" customWidth="1"/>
    <col min="13815" max="13815" width="9.140625" style="11"/>
    <col min="13816" max="13816" width="0" style="11" hidden="1" customWidth="1"/>
    <col min="13817" max="13817" width="9.140625" style="11"/>
    <col min="13818" max="13818" width="0" style="11" hidden="1" customWidth="1"/>
    <col min="13819" max="13819" width="9.140625" style="11"/>
    <col min="13820" max="13820" width="0" style="11" hidden="1" customWidth="1"/>
    <col min="13821" max="13821" width="9.140625" style="11"/>
    <col min="13822" max="13822" width="0" style="11" hidden="1" customWidth="1"/>
    <col min="13823" max="13823" width="9.140625" style="11"/>
    <col min="13824" max="13824" width="0" style="11" hidden="1" customWidth="1"/>
    <col min="13825" max="14065" width="9.140625" style="11"/>
    <col min="14066" max="14066" width="50" style="11" customWidth="1"/>
    <col min="14067" max="14067" width="10" style="11" customWidth="1"/>
    <col min="14068" max="14068" width="0" style="11" hidden="1" customWidth="1"/>
    <col min="14069" max="14069" width="9.140625" style="11"/>
    <col min="14070" max="14070" width="0" style="11" hidden="1" customWidth="1"/>
    <col min="14071" max="14071" width="9.140625" style="11"/>
    <col min="14072" max="14072" width="0" style="11" hidden="1" customWidth="1"/>
    <col min="14073" max="14073" width="9.140625" style="11"/>
    <col min="14074" max="14074" width="0" style="11" hidden="1" customWidth="1"/>
    <col min="14075" max="14075" width="9.140625" style="11"/>
    <col min="14076" max="14076" width="0" style="11" hidden="1" customWidth="1"/>
    <col min="14077" max="14077" width="9.140625" style="11"/>
    <col min="14078" max="14078" width="0" style="11" hidden="1" customWidth="1"/>
    <col min="14079" max="14079" width="9.140625" style="11"/>
    <col min="14080" max="14080" width="0" style="11" hidden="1" customWidth="1"/>
    <col min="14081" max="14321" width="9.140625" style="11"/>
    <col min="14322" max="14322" width="50" style="11" customWidth="1"/>
    <col min="14323" max="14323" width="10" style="11" customWidth="1"/>
    <col min="14324" max="14324" width="0" style="11" hidden="1" customWidth="1"/>
    <col min="14325" max="14325" width="9.140625" style="11"/>
    <col min="14326" max="14326" width="0" style="11" hidden="1" customWidth="1"/>
    <col min="14327" max="14327" width="9.140625" style="11"/>
    <col min="14328" max="14328" width="0" style="11" hidden="1" customWidth="1"/>
    <col min="14329" max="14329" width="9.140625" style="11"/>
    <col min="14330" max="14330" width="0" style="11" hidden="1" customWidth="1"/>
    <col min="14331" max="14331" width="9.140625" style="11"/>
    <col min="14332" max="14332" width="0" style="11" hidden="1" customWidth="1"/>
    <col min="14333" max="14333" width="9.140625" style="11"/>
    <col min="14334" max="14334" width="0" style="11" hidden="1" customWidth="1"/>
    <col min="14335" max="14335" width="9.140625" style="11"/>
    <col min="14336" max="14336" width="0" style="11" hidden="1" customWidth="1"/>
    <col min="14337" max="14577" width="9.140625" style="11"/>
    <col min="14578" max="14578" width="50" style="11" customWidth="1"/>
    <col min="14579" max="14579" width="10" style="11" customWidth="1"/>
    <col min="14580" max="14580" width="0" style="11" hidden="1" customWidth="1"/>
    <col min="14581" max="14581" width="9.140625" style="11"/>
    <col min="14582" max="14582" width="0" style="11" hidden="1" customWidth="1"/>
    <col min="14583" max="14583" width="9.140625" style="11"/>
    <col min="14584" max="14584" width="0" style="11" hidden="1" customWidth="1"/>
    <col min="14585" max="14585" width="9.140625" style="11"/>
    <col min="14586" max="14586" width="0" style="11" hidden="1" customWidth="1"/>
    <col min="14587" max="14587" width="9.140625" style="11"/>
    <col min="14588" max="14588" width="0" style="11" hidden="1" customWidth="1"/>
    <col min="14589" max="14589" width="9.140625" style="11"/>
    <col min="14590" max="14590" width="0" style="11" hidden="1" customWidth="1"/>
    <col min="14591" max="14591" width="9.140625" style="11"/>
    <col min="14592" max="14592" width="0" style="11" hidden="1" customWidth="1"/>
    <col min="14593" max="14833" width="9.140625" style="11"/>
    <col min="14834" max="14834" width="50" style="11" customWidth="1"/>
    <col min="14835" max="14835" width="10" style="11" customWidth="1"/>
    <col min="14836" max="14836" width="0" style="11" hidden="1" customWidth="1"/>
    <col min="14837" max="14837" width="9.140625" style="11"/>
    <col min="14838" max="14838" width="0" style="11" hidden="1" customWidth="1"/>
    <col min="14839" max="14839" width="9.140625" style="11"/>
    <col min="14840" max="14840" width="0" style="11" hidden="1" customWidth="1"/>
    <col min="14841" max="14841" width="9.140625" style="11"/>
    <col min="14842" max="14842" width="0" style="11" hidden="1" customWidth="1"/>
    <col min="14843" max="14843" width="9.140625" style="11"/>
    <col min="14844" max="14844" width="0" style="11" hidden="1" customWidth="1"/>
    <col min="14845" max="14845" width="9.140625" style="11"/>
    <col min="14846" max="14846" width="0" style="11" hidden="1" customWidth="1"/>
    <col min="14847" max="14847" width="9.140625" style="11"/>
    <col min="14848" max="14848" width="0" style="11" hidden="1" customWidth="1"/>
    <col min="14849" max="15089" width="9.140625" style="11"/>
    <col min="15090" max="15090" width="50" style="11" customWidth="1"/>
    <col min="15091" max="15091" width="10" style="11" customWidth="1"/>
    <col min="15092" max="15092" width="0" style="11" hidden="1" customWidth="1"/>
    <col min="15093" max="15093" width="9.140625" style="11"/>
    <col min="15094" max="15094" width="0" style="11" hidden="1" customWidth="1"/>
    <col min="15095" max="15095" width="9.140625" style="11"/>
    <col min="15096" max="15096" width="0" style="11" hidden="1" customWidth="1"/>
    <col min="15097" max="15097" width="9.140625" style="11"/>
    <col min="15098" max="15098" width="0" style="11" hidden="1" customWidth="1"/>
    <col min="15099" max="15099" width="9.140625" style="11"/>
    <col min="15100" max="15100" width="0" style="11" hidden="1" customWidth="1"/>
    <col min="15101" max="15101" width="9.140625" style="11"/>
    <col min="15102" max="15102" width="0" style="11" hidden="1" customWidth="1"/>
    <col min="15103" max="15103" width="9.140625" style="11"/>
    <col min="15104" max="15104" width="0" style="11" hidden="1" customWidth="1"/>
    <col min="15105" max="15345" width="9.140625" style="11"/>
    <col min="15346" max="15346" width="50" style="11" customWidth="1"/>
    <col min="15347" max="15347" width="10" style="11" customWidth="1"/>
    <col min="15348" max="15348" width="0" style="11" hidden="1" customWidth="1"/>
    <col min="15349" max="15349" width="9.140625" style="11"/>
    <col min="15350" max="15350" width="0" style="11" hidden="1" customWidth="1"/>
    <col min="15351" max="15351" width="9.140625" style="11"/>
    <col min="15352" max="15352" width="0" style="11" hidden="1" customWidth="1"/>
    <col min="15353" max="15353" width="9.140625" style="11"/>
    <col min="15354" max="15354" width="0" style="11" hidden="1" customWidth="1"/>
    <col min="15355" max="15355" width="9.140625" style="11"/>
    <col min="15356" max="15356" width="0" style="11" hidden="1" customWidth="1"/>
    <col min="15357" max="15357" width="9.140625" style="11"/>
    <col min="15358" max="15358" width="0" style="11" hidden="1" customWidth="1"/>
    <col min="15359" max="15359" width="9.140625" style="11"/>
    <col min="15360" max="15360" width="0" style="11" hidden="1" customWidth="1"/>
    <col min="15361" max="15601" width="9.140625" style="11"/>
    <col min="15602" max="15602" width="50" style="11" customWidth="1"/>
    <col min="15603" max="15603" width="10" style="11" customWidth="1"/>
    <col min="15604" max="15604" width="0" style="11" hidden="1" customWidth="1"/>
    <col min="15605" max="15605" width="9.140625" style="11"/>
    <col min="15606" max="15606" width="0" style="11" hidden="1" customWidth="1"/>
    <col min="15607" max="15607" width="9.140625" style="11"/>
    <col min="15608" max="15608" width="0" style="11" hidden="1" customWidth="1"/>
    <col min="15609" max="15609" width="9.140625" style="11"/>
    <col min="15610" max="15610" width="0" style="11" hidden="1" customWidth="1"/>
    <col min="15611" max="15611" width="9.140625" style="11"/>
    <col min="15612" max="15612" width="0" style="11" hidden="1" customWidth="1"/>
    <col min="15613" max="15613" width="9.140625" style="11"/>
    <col min="15614" max="15614" width="0" style="11" hidden="1" customWidth="1"/>
    <col min="15615" max="15615" width="9.140625" style="11"/>
    <col min="15616" max="15616" width="0" style="11" hidden="1" customWidth="1"/>
    <col min="15617" max="15857" width="9.140625" style="11"/>
    <col min="15858" max="15858" width="50" style="11" customWidth="1"/>
    <col min="15859" max="15859" width="10" style="11" customWidth="1"/>
    <col min="15860" max="15860" width="0" style="11" hidden="1" customWidth="1"/>
    <col min="15861" max="15861" width="9.140625" style="11"/>
    <col min="15862" max="15862" width="0" style="11" hidden="1" customWidth="1"/>
    <col min="15863" max="15863" width="9.140625" style="11"/>
    <col min="15864" max="15864" width="0" style="11" hidden="1" customWidth="1"/>
    <col min="15865" max="15865" width="9.140625" style="11"/>
    <col min="15866" max="15866" width="0" style="11" hidden="1" customWidth="1"/>
    <col min="15867" max="15867" width="9.140625" style="11"/>
    <col min="15868" max="15868" width="0" style="11" hidden="1" customWidth="1"/>
    <col min="15869" max="15869" width="9.140625" style="11"/>
    <col min="15870" max="15870" width="0" style="11" hidden="1" customWidth="1"/>
    <col min="15871" max="15871" width="9.140625" style="11"/>
    <col min="15872" max="15872" width="0" style="11" hidden="1" customWidth="1"/>
    <col min="15873" max="16113" width="9.140625" style="11"/>
    <col min="16114" max="16114" width="50" style="11" customWidth="1"/>
    <col min="16115" max="16115" width="10" style="11" customWidth="1"/>
    <col min="16116" max="16116" width="0" style="11" hidden="1" customWidth="1"/>
    <col min="16117" max="16117" width="9.140625" style="11"/>
    <col min="16118" max="16118" width="0" style="11" hidden="1" customWidth="1"/>
    <col min="16119" max="16119" width="9.140625" style="11"/>
    <col min="16120" max="16120" width="0" style="11" hidden="1" customWidth="1"/>
    <col min="16121" max="16121" width="9.140625" style="11"/>
    <col min="16122" max="16122" width="0" style="11" hidden="1" customWidth="1"/>
    <col min="16123" max="16123" width="9.140625" style="11"/>
    <col min="16124" max="16124" width="0" style="11" hidden="1" customWidth="1"/>
    <col min="16125" max="16125" width="9.140625" style="11"/>
    <col min="16126" max="16126" width="0" style="11" hidden="1" customWidth="1"/>
    <col min="16127" max="16127" width="9.140625" style="11"/>
    <col min="16128" max="16128" width="0" style="11" hidden="1" customWidth="1"/>
    <col min="16129" max="16384" width="9.140625" style="11"/>
  </cols>
  <sheetData>
    <row r="1" spans="1:3" ht="21" customHeight="1" x14ac:dyDescent="0.2">
      <c r="A1" s="282" t="s">
        <v>290</v>
      </c>
      <c r="B1" s="282"/>
      <c r="C1" s="282"/>
    </row>
    <row r="2" spans="1:3" ht="34.5" customHeight="1" x14ac:dyDescent="0.2">
      <c r="A2" s="127" t="s">
        <v>25</v>
      </c>
      <c r="B2" s="127" t="s">
        <v>24</v>
      </c>
      <c r="C2" s="127" t="s">
        <v>30</v>
      </c>
    </row>
    <row r="3" spans="1:3" ht="24" customHeight="1" x14ac:dyDescent="0.2">
      <c r="A3" s="281">
        <v>1</v>
      </c>
      <c r="B3" s="126" t="s">
        <v>287</v>
      </c>
      <c r="C3" s="128">
        <v>120000</v>
      </c>
    </row>
    <row r="4" spans="1:3" ht="22.5" customHeight="1" x14ac:dyDescent="0.2">
      <c r="A4" s="281"/>
      <c r="B4" s="126" t="s">
        <v>288</v>
      </c>
      <c r="C4" s="128">
        <f>C3/12</f>
        <v>10000</v>
      </c>
    </row>
    <row r="5" spans="1:3" ht="29.25" customHeight="1" x14ac:dyDescent="0.2">
      <c r="A5" s="281"/>
      <c r="B5" s="126" t="s">
        <v>289</v>
      </c>
      <c r="C5" s="129">
        <f>C4/7</f>
        <v>1428.57</v>
      </c>
    </row>
    <row r="6" spans="1:3" ht="66" customHeight="1" x14ac:dyDescent="0.2">
      <c r="A6" s="280" t="s">
        <v>370</v>
      </c>
      <c r="B6" s="280"/>
      <c r="C6" s="280"/>
    </row>
    <row r="8" spans="1:3" x14ac:dyDescent="0.2">
      <c r="A8" s="130"/>
    </row>
  </sheetData>
  <mergeCells count="3">
    <mergeCell ref="A6:C6"/>
    <mergeCell ref="A3:A5"/>
    <mergeCell ref="A1:C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workbookViewId="0">
      <selection activeCell="E3" sqref="E3"/>
    </sheetView>
  </sheetViews>
  <sheetFormatPr defaultRowHeight="21.95" customHeight="1" x14ac:dyDescent="0.2"/>
  <cols>
    <col min="1" max="1" width="9.140625" style="166"/>
    <col min="2" max="2" width="71.5703125" style="11" customWidth="1"/>
    <col min="3" max="3" width="14" style="11" customWidth="1"/>
    <col min="4" max="4" width="13.28515625" style="166" customWidth="1"/>
    <col min="5" max="5" width="15.28515625" style="11" customWidth="1"/>
    <col min="6" max="6" width="14.5703125" style="11" customWidth="1"/>
    <col min="7" max="16384" width="9.140625" style="11"/>
  </cols>
  <sheetData>
    <row r="1" spans="1:14" ht="21.95" customHeight="1" x14ac:dyDescent="0.25">
      <c r="A1" s="284" t="s">
        <v>55</v>
      </c>
      <c r="B1" s="284"/>
      <c r="C1" s="284"/>
      <c r="D1" s="284"/>
      <c r="E1" s="284"/>
      <c r="F1" s="284"/>
    </row>
    <row r="2" spans="1:14" ht="21.95" customHeight="1" x14ac:dyDescent="0.2">
      <c r="A2" s="112" t="s">
        <v>25</v>
      </c>
      <c r="B2" s="34" t="s">
        <v>27</v>
      </c>
      <c r="C2" s="113" t="s">
        <v>28</v>
      </c>
      <c r="D2" s="114" t="s">
        <v>58</v>
      </c>
      <c r="E2" s="113" t="s">
        <v>29</v>
      </c>
      <c r="F2" s="113" t="s">
        <v>30</v>
      </c>
    </row>
    <row r="3" spans="1:14" ht="46.5" customHeight="1" x14ac:dyDescent="0.2">
      <c r="A3" s="164">
        <v>1</v>
      </c>
      <c r="B3" s="115" t="s">
        <v>134</v>
      </c>
      <c r="C3" s="116" t="s">
        <v>26</v>
      </c>
      <c r="D3" s="164">
        <v>1</v>
      </c>
      <c r="E3" s="117"/>
      <c r="F3" s="117">
        <f t="shared" ref="F3:F33" si="0">SUM(E3*D3)</f>
        <v>0</v>
      </c>
      <c r="G3" s="118"/>
      <c r="H3" s="118"/>
      <c r="I3" s="118"/>
      <c r="J3" s="118"/>
      <c r="K3" s="118"/>
      <c r="L3" s="118"/>
      <c r="M3" s="118"/>
      <c r="N3" s="118"/>
    </row>
    <row r="4" spans="1:14" ht="27" customHeight="1" x14ac:dyDescent="0.2">
      <c r="A4" s="165">
        <v>2</v>
      </c>
      <c r="B4" s="119" t="s">
        <v>130</v>
      </c>
      <c r="C4" s="120" t="s">
        <v>26</v>
      </c>
      <c r="D4" s="165">
        <v>1</v>
      </c>
      <c r="E4" s="121"/>
      <c r="F4" s="121">
        <f t="shared" si="0"/>
        <v>0</v>
      </c>
      <c r="G4" s="118"/>
      <c r="H4" s="118"/>
      <c r="I4" s="118"/>
      <c r="J4" s="118"/>
      <c r="K4" s="118"/>
      <c r="L4" s="118"/>
      <c r="M4" s="118"/>
      <c r="N4" s="118"/>
    </row>
    <row r="5" spans="1:14" ht="30.75" customHeight="1" x14ac:dyDescent="0.2">
      <c r="A5" s="164">
        <v>3</v>
      </c>
      <c r="B5" s="115" t="s">
        <v>129</v>
      </c>
      <c r="C5" s="116" t="s">
        <v>26</v>
      </c>
      <c r="D5" s="164">
        <v>1</v>
      </c>
      <c r="E5" s="117"/>
      <c r="F5" s="117">
        <f t="shared" si="0"/>
        <v>0</v>
      </c>
      <c r="G5" s="118"/>
      <c r="H5" s="118"/>
      <c r="I5" s="118"/>
      <c r="J5" s="118"/>
      <c r="K5" s="118"/>
      <c r="L5" s="118"/>
      <c r="M5" s="118"/>
      <c r="N5" s="118"/>
    </row>
    <row r="6" spans="1:14" ht="28.5" customHeight="1" x14ac:dyDescent="0.2">
      <c r="A6" s="165">
        <v>4</v>
      </c>
      <c r="B6" s="115" t="s">
        <v>34</v>
      </c>
      <c r="C6" s="116" t="s">
        <v>26</v>
      </c>
      <c r="D6" s="164">
        <v>1</v>
      </c>
      <c r="E6" s="117"/>
      <c r="F6" s="117">
        <f t="shared" si="0"/>
        <v>0</v>
      </c>
      <c r="G6" s="118"/>
      <c r="H6" s="118"/>
      <c r="I6" s="118"/>
      <c r="J6" s="118"/>
      <c r="K6" s="118"/>
      <c r="L6" s="118"/>
      <c r="M6" s="118"/>
      <c r="N6" s="118"/>
    </row>
    <row r="7" spans="1:14" ht="21.95" customHeight="1" x14ac:dyDescent="0.2">
      <c r="A7" s="164">
        <v>5</v>
      </c>
      <c r="B7" s="115" t="s">
        <v>128</v>
      </c>
      <c r="C7" s="116" t="s">
        <v>26</v>
      </c>
      <c r="D7" s="164">
        <v>6</v>
      </c>
      <c r="E7" s="117"/>
      <c r="F7" s="117">
        <f t="shared" si="0"/>
        <v>0</v>
      </c>
      <c r="G7" s="118"/>
      <c r="H7" s="118"/>
      <c r="I7" s="118"/>
      <c r="J7" s="118"/>
      <c r="K7" s="118"/>
      <c r="L7" s="118"/>
      <c r="M7" s="118"/>
      <c r="N7" s="118"/>
    </row>
    <row r="8" spans="1:14" ht="21.95" customHeight="1" x14ac:dyDescent="0.2">
      <c r="A8" s="165">
        <v>6</v>
      </c>
      <c r="B8" s="119" t="s">
        <v>33</v>
      </c>
      <c r="C8" s="120" t="s">
        <v>26</v>
      </c>
      <c r="D8" s="165">
        <v>1</v>
      </c>
      <c r="E8" s="121"/>
      <c r="F8" s="121">
        <f t="shared" si="0"/>
        <v>0</v>
      </c>
      <c r="G8" s="118"/>
      <c r="H8" s="118"/>
      <c r="I8" s="118"/>
      <c r="J8" s="118"/>
      <c r="K8" s="118"/>
      <c r="L8" s="118"/>
      <c r="M8" s="118"/>
      <c r="N8" s="118"/>
    </row>
    <row r="9" spans="1:14" ht="21.95" customHeight="1" x14ac:dyDescent="0.2">
      <c r="A9" s="164">
        <v>7</v>
      </c>
      <c r="B9" s="123" t="s">
        <v>42</v>
      </c>
      <c r="C9" s="124" t="s">
        <v>26</v>
      </c>
      <c r="D9" s="167">
        <v>5</v>
      </c>
      <c r="E9" s="117"/>
      <c r="F9" s="117">
        <f t="shared" si="0"/>
        <v>0</v>
      </c>
      <c r="G9" s="118"/>
      <c r="H9" s="118"/>
      <c r="I9" s="118"/>
      <c r="J9" s="118"/>
      <c r="K9" s="118"/>
      <c r="L9" s="118"/>
      <c r="M9" s="118"/>
      <c r="N9" s="118"/>
    </row>
    <row r="10" spans="1:14" ht="24" customHeight="1" x14ac:dyDescent="0.2">
      <c r="A10" s="165">
        <v>8</v>
      </c>
      <c r="B10" s="115" t="s">
        <v>127</v>
      </c>
      <c r="C10" s="116" t="s">
        <v>26</v>
      </c>
      <c r="D10" s="164">
        <v>6</v>
      </c>
      <c r="E10" s="117"/>
      <c r="F10" s="117">
        <f t="shared" si="0"/>
        <v>0</v>
      </c>
      <c r="G10" s="118"/>
      <c r="H10" s="118"/>
      <c r="I10" s="118"/>
      <c r="J10" s="118"/>
      <c r="K10" s="118"/>
      <c r="L10" s="118"/>
      <c r="M10" s="118"/>
      <c r="N10" s="118"/>
    </row>
    <row r="11" spans="1:14" ht="26.25" customHeight="1" x14ac:dyDescent="0.2">
      <c r="A11" s="164">
        <v>9</v>
      </c>
      <c r="B11" s="115" t="s">
        <v>160</v>
      </c>
      <c r="C11" s="116" t="s">
        <v>26</v>
      </c>
      <c r="D11" s="164">
        <v>6</v>
      </c>
      <c r="E11" s="117"/>
      <c r="F11" s="117">
        <f t="shared" si="0"/>
        <v>0</v>
      </c>
      <c r="G11" s="118"/>
      <c r="H11" s="118"/>
      <c r="I11" s="118"/>
      <c r="J11" s="118"/>
      <c r="K11" s="118"/>
      <c r="L11" s="118"/>
      <c r="M11" s="118"/>
      <c r="N11" s="118"/>
    </row>
    <row r="12" spans="1:14" ht="21.75" customHeight="1" x14ac:dyDescent="0.2">
      <c r="A12" s="165">
        <v>10</v>
      </c>
      <c r="B12" s="119" t="s">
        <v>330</v>
      </c>
      <c r="C12" s="120" t="s">
        <v>26</v>
      </c>
      <c r="D12" s="165">
        <v>5</v>
      </c>
      <c r="E12" s="121"/>
      <c r="F12" s="121">
        <f t="shared" si="0"/>
        <v>0</v>
      </c>
      <c r="G12" s="118"/>
      <c r="H12" s="118"/>
      <c r="I12" s="118"/>
      <c r="J12" s="118"/>
      <c r="K12" s="118"/>
      <c r="L12" s="118"/>
      <c r="M12" s="118"/>
      <c r="N12" s="118"/>
    </row>
    <row r="13" spans="1:14" ht="18.75" customHeight="1" x14ac:dyDescent="0.2">
      <c r="A13" s="164">
        <v>11</v>
      </c>
      <c r="B13" s="115" t="s">
        <v>107</v>
      </c>
      <c r="C13" s="116" t="s">
        <v>26</v>
      </c>
      <c r="D13" s="164">
        <v>1</v>
      </c>
      <c r="E13" s="117"/>
      <c r="F13" s="117">
        <f t="shared" si="0"/>
        <v>0</v>
      </c>
      <c r="G13" s="118"/>
      <c r="H13" s="118"/>
      <c r="I13" s="118"/>
      <c r="J13" s="118"/>
      <c r="K13" s="118"/>
      <c r="L13" s="118"/>
      <c r="M13" s="118"/>
      <c r="N13" s="118"/>
    </row>
    <row r="14" spans="1:14" ht="21.95" customHeight="1" x14ac:dyDescent="0.2">
      <c r="A14" s="165">
        <v>12</v>
      </c>
      <c r="B14" s="119" t="s">
        <v>108</v>
      </c>
      <c r="C14" s="120" t="s">
        <v>26</v>
      </c>
      <c r="D14" s="165">
        <v>1</v>
      </c>
      <c r="E14" s="121"/>
      <c r="F14" s="121">
        <f t="shared" si="0"/>
        <v>0</v>
      </c>
      <c r="G14" s="118"/>
      <c r="H14" s="118"/>
      <c r="I14" s="118"/>
      <c r="J14" s="118"/>
      <c r="K14" s="118"/>
      <c r="L14" s="118"/>
      <c r="M14" s="118"/>
      <c r="N14" s="118"/>
    </row>
    <row r="15" spans="1:14" ht="21.95" customHeight="1" x14ac:dyDescent="0.2">
      <c r="A15" s="164">
        <v>13</v>
      </c>
      <c r="B15" s="115" t="s">
        <v>109</v>
      </c>
      <c r="C15" s="116" t="s">
        <v>26</v>
      </c>
      <c r="D15" s="164">
        <v>1</v>
      </c>
      <c r="E15" s="117"/>
      <c r="F15" s="117">
        <f t="shared" si="0"/>
        <v>0</v>
      </c>
      <c r="G15" s="118"/>
      <c r="H15" s="118"/>
      <c r="I15" s="118"/>
      <c r="J15" s="118"/>
      <c r="K15" s="118"/>
      <c r="L15" s="118"/>
      <c r="M15" s="118"/>
      <c r="N15" s="118"/>
    </row>
    <row r="16" spans="1:14" ht="21.95" customHeight="1" x14ac:dyDescent="0.2">
      <c r="A16" s="165">
        <v>14</v>
      </c>
      <c r="B16" s="119" t="s">
        <v>110</v>
      </c>
      <c r="C16" s="120" t="s">
        <v>26</v>
      </c>
      <c r="D16" s="165">
        <v>1</v>
      </c>
      <c r="E16" s="121"/>
      <c r="F16" s="121">
        <f t="shared" si="0"/>
        <v>0</v>
      </c>
      <c r="G16" s="118"/>
      <c r="H16" s="118"/>
      <c r="I16" s="118"/>
      <c r="J16" s="118"/>
      <c r="K16" s="118"/>
      <c r="L16" s="118"/>
      <c r="M16" s="118"/>
      <c r="N16" s="118"/>
    </row>
    <row r="17" spans="1:14" ht="21.95" customHeight="1" x14ac:dyDescent="0.2">
      <c r="A17" s="164">
        <v>15</v>
      </c>
      <c r="B17" s="119" t="s">
        <v>124</v>
      </c>
      <c r="C17" s="120" t="s">
        <v>26</v>
      </c>
      <c r="D17" s="165">
        <v>5</v>
      </c>
      <c r="E17" s="121"/>
      <c r="F17" s="121">
        <f t="shared" si="0"/>
        <v>0</v>
      </c>
      <c r="G17" s="118"/>
      <c r="H17" s="118"/>
      <c r="I17" s="118"/>
      <c r="J17" s="118"/>
      <c r="K17" s="118"/>
      <c r="L17" s="118"/>
      <c r="M17" s="118"/>
      <c r="N17" s="118"/>
    </row>
    <row r="18" spans="1:14" ht="27" customHeight="1" x14ac:dyDescent="0.2">
      <c r="A18" s="165">
        <v>16</v>
      </c>
      <c r="B18" s="115" t="s">
        <v>123</v>
      </c>
      <c r="C18" s="116" t="s">
        <v>26</v>
      </c>
      <c r="D18" s="164">
        <v>7</v>
      </c>
      <c r="E18" s="117"/>
      <c r="F18" s="117">
        <f t="shared" si="0"/>
        <v>0</v>
      </c>
      <c r="G18" s="118"/>
      <c r="H18" s="118"/>
      <c r="I18" s="118"/>
      <c r="J18" s="118"/>
      <c r="K18" s="118"/>
      <c r="L18" s="118"/>
      <c r="M18" s="118"/>
      <c r="N18" s="118"/>
    </row>
    <row r="19" spans="1:14" ht="26.25" customHeight="1" x14ac:dyDescent="0.2">
      <c r="A19" s="164">
        <v>17</v>
      </c>
      <c r="B19" s="119" t="s">
        <v>118</v>
      </c>
      <c r="C19" s="120" t="s">
        <v>26</v>
      </c>
      <c r="D19" s="165">
        <v>1</v>
      </c>
      <c r="E19" s="121"/>
      <c r="F19" s="121">
        <f t="shared" si="0"/>
        <v>0</v>
      </c>
      <c r="G19" s="118"/>
      <c r="H19" s="118"/>
      <c r="I19" s="118"/>
      <c r="J19" s="118"/>
      <c r="K19" s="118"/>
      <c r="L19" s="118"/>
      <c r="M19" s="118"/>
      <c r="N19" s="118"/>
    </row>
    <row r="20" spans="1:14" ht="22.5" customHeight="1" x14ac:dyDescent="0.2">
      <c r="A20" s="165">
        <v>18</v>
      </c>
      <c r="B20" s="115" t="s">
        <v>115</v>
      </c>
      <c r="C20" s="116" t="s">
        <v>26</v>
      </c>
      <c r="D20" s="164">
        <v>1</v>
      </c>
      <c r="E20" s="117"/>
      <c r="F20" s="117">
        <f t="shared" si="0"/>
        <v>0</v>
      </c>
      <c r="G20" s="118"/>
      <c r="H20" s="118"/>
      <c r="I20" s="118"/>
      <c r="J20" s="118"/>
      <c r="K20" s="118"/>
      <c r="L20" s="118"/>
      <c r="M20" s="118"/>
      <c r="N20" s="118"/>
    </row>
    <row r="21" spans="1:14" ht="22.5" customHeight="1" x14ac:dyDescent="0.2">
      <c r="A21" s="164">
        <v>19</v>
      </c>
      <c r="B21" s="119" t="s">
        <v>116</v>
      </c>
      <c r="C21" s="120" t="s">
        <v>26</v>
      </c>
      <c r="D21" s="165">
        <v>1</v>
      </c>
      <c r="E21" s="121"/>
      <c r="F21" s="121">
        <f t="shared" si="0"/>
        <v>0</v>
      </c>
      <c r="G21" s="118"/>
      <c r="H21" s="118"/>
      <c r="I21" s="118"/>
      <c r="J21" s="118"/>
      <c r="K21" s="118"/>
      <c r="L21" s="118"/>
      <c r="M21" s="118"/>
      <c r="N21" s="118"/>
    </row>
    <row r="22" spans="1:14" ht="21.95" customHeight="1" x14ac:dyDescent="0.2">
      <c r="A22" s="165">
        <v>20</v>
      </c>
      <c r="B22" s="115" t="s">
        <v>117</v>
      </c>
      <c r="C22" s="116" t="s">
        <v>26</v>
      </c>
      <c r="D22" s="164">
        <v>1</v>
      </c>
      <c r="E22" s="117"/>
      <c r="F22" s="117">
        <f t="shared" si="0"/>
        <v>0</v>
      </c>
      <c r="G22" s="118"/>
      <c r="H22" s="118"/>
      <c r="I22" s="118"/>
      <c r="J22" s="118"/>
      <c r="K22" s="118"/>
      <c r="L22" s="118"/>
      <c r="M22" s="118"/>
      <c r="N22" s="118"/>
    </row>
    <row r="23" spans="1:14" ht="21.95" customHeight="1" x14ac:dyDescent="0.2">
      <c r="A23" s="164">
        <v>21</v>
      </c>
      <c r="B23" s="115" t="s">
        <v>125</v>
      </c>
      <c r="C23" s="116" t="s">
        <v>26</v>
      </c>
      <c r="D23" s="164">
        <v>5</v>
      </c>
      <c r="E23" s="117"/>
      <c r="F23" s="117">
        <f t="shared" si="0"/>
        <v>0</v>
      </c>
      <c r="G23" s="118"/>
      <c r="H23" s="118"/>
      <c r="I23" s="118"/>
      <c r="J23" s="118"/>
      <c r="K23" s="118"/>
      <c r="L23" s="118"/>
      <c r="M23" s="118"/>
      <c r="N23" s="118"/>
    </row>
    <row r="24" spans="1:14" ht="21.95" customHeight="1" x14ac:dyDescent="0.2">
      <c r="A24" s="165">
        <v>22</v>
      </c>
      <c r="B24" s="119" t="s">
        <v>126</v>
      </c>
      <c r="C24" s="120" t="s">
        <v>26</v>
      </c>
      <c r="D24" s="165">
        <v>5</v>
      </c>
      <c r="E24" s="121"/>
      <c r="F24" s="121">
        <f t="shared" si="0"/>
        <v>0</v>
      </c>
      <c r="G24" s="118"/>
      <c r="H24" s="118"/>
      <c r="I24" s="118"/>
      <c r="J24" s="118"/>
      <c r="K24" s="118"/>
      <c r="L24" s="118"/>
      <c r="M24" s="118"/>
      <c r="N24" s="118"/>
    </row>
    <row r="25" spans="1:14" ht="21.95" customHeight="1" x14ac:dyDescent="0.2">
      <c r="A25" s="164">
        <v>23</v>
      </c>
      <c r="B25" s="115" t="s">
        <v>119</v>
      </c>
      <c r="C25" s="116" t="s">
        <v>26</v>
      </c>
      <c r="D25" s="164">
        <v>1</v>
      </c>
      <c r="E25" s="117"/>
      <c r="F25" s="117">
        <f t="shared" si="0"/>
        <v>0</v>
      </c>
      <c r="G25" s="118"/>
      <c r="H25" s="118"/>
      <c r="I25" s="118"/>
      <c r="J25" s="118"/>
      <c r="K25" s="118"/>
      <c r="L25" s="118"/>
      <c r="M25" s="118"/>
      <c r="N25" s="118"/>
    </row>
    <row r="26" spans="1:14" ht="24.75" customHeight="1" x14ac:dyDescent="0.2">
      <c r="A26" s="165">
        <v>24</v>
      </c>
      <c r="B26" s="119" t="s">
        <v>120</v>
      </c>
      <c r="C26" s="120" t="s">
        <v>26</v>
      </c>
      <c r="D26" s="165">
        <v>1</v>
      </c>
      <c r="E26" s="121"/>
      <c r="F26" s="121">
        <f t="shared" si="0"/>
        <v>0</v>
      </c>
      <c r="G26" s="118"/>
      <c r="H26" s="118"/>
      <c r="I26" s="118"/>
      <c r="J26" s="118"/>
      <c r="K26" s="118"/>
      <c r="L26" s="118"/>
      <c r="M26" s="118"/>
      <c r="N26" s="118"/>
    </row>
    <row r="27" spans="1:14" ht="27" customHeight="1" x14ac:dyDescent="0.2">
      <c r="A27" s="164">
        <v>25</v>
      </c>
      <c r="B27" s="115" t="s">
        <v>121</v>
      </c>
      <c r="C27" s="116" t="s">
        <v>26</v>
      </c>
      <c r="D27" s="164">
        <v>1</v>
      </c>
      <c r="E27" s="117"/>
      <c r="F27" s="117">
        <f t="shared" si="0"/>
        <v>0</v>
      </c>
      <c r="G27" s="118"/>
      <c r="H27" s="118"/>
      <c r="I27" s="118"/>
      <c r="J27" s="118"/>
      <c r="K27" s="118"/>
      <c r="L27" s="118"/>
      <c r="M27" s="118"/>
      <c r="N27" s="118"/>
    </row>
    <row r="28" spans="1:14" ht="21.95" customHeight="1" x14ac:dyDescent="0.2">
      <c r="A28" s="165">
        <v>26</v>
      </c>
      <c r="B28" s="119" t="s">
        <v>122</v>
      </c>
      <c r="C28" s="120" t="s">
        <v>26</v>
      </c>
      <c r="D28" s="165">
        <v>1</v>
      </c>
      <c r="E28" s="121"/>
      <c r="F28" s="121">
        <f t="shared" si="0"/>
        <v>0</v>
      </c>
      <c r="G28" s="118"/>
      <c r="H28" s="118"/>
      <c r="I28" s="118"/>
      <c r="J28" s="118"/>
      <c r="K28" s="118"/>
      <c r="L28" s="118"/>
      <c r="M28" s="118"/>
      <c r="N28" s="118"/>
    </row>
    <row r="29" spans="1:14" ht="21.95" customHeight="1" x14ac:dyDescent="0.2">
      <c r="A29" s="164">
        <v>27</v>
      </c>
      <c r="B29" s="115" t="s">
        <v>111</v>
      </c>
      <c r="C29" s="116" t="s">
        <v>26</v>
      </c>
      <c r="D29" s="164">
        <v>1</v>
      </c>
      <c r="E29" s="117"/>
      <c r="F29" s="117">
        <f t="shared" si="0"/>
        <v>0</v>
      </c>
      <c r="G29" s="118"/>
      <c r="H29" s="118"/>
      <c r="I29" s="118"/>
      <c r="J29" s="118"/>
      <c r="K29" s="118"/>
      <c r="L29" s="118"/>
      <c r="M29" s="118"/>
      <c r="N29" s="118"/>
    </row>
    <row r="30" spans="1:14" ht="28.5" customHeight="1" x14ac:dyDescent="0.2">
      <c r="A30" s="165">
        <v>28</v>
      </c>
      <c r="B30" s="119" t="s">
        <v>112</v>
      </c>
      <c r="C30" s="120" t="s">
        <v>26</v>
      </c>
      <c r="D30" s="165">
        <v>1</v>
      </c>
      <c r="E30" s="121"/>
      <c r="F30" s="121">
        <f t="shared" si="0"/>
        <v>0</v>
      </c>
      <c r="G30" s="118"/>
      <c r="H30" s="118"/>
      <c r="I30" s="118"/>
      <c r="J30" s="118"/>
      <c r="K30" s="118"/>
      <c r="L30" s="118"/>
      <c r="M30" s="118"/>
      <c r="N30" s="118"/>
    </row>
    <row r="31" spans="1:14" ht="27" customHeight="1" x14ac:dyDescent="0.2">
      <c r="A31" s="164">
        <v>29</v>
      </c>
      <c r="B31" s="115" t="s">
        <v>113</v>
      </c>
      <c r="C31" s="116" t="s">
        <v>26</v>
      </c>
      <c r="D31" s="164">
        <v>1</v>
      </c>
      <c r="E31" s="117"/>
      <c r="F31" s="117">
        <f t="shared" si="0"/>
        <v>0</v>
      </c>
      <c r="G31" s="118"/>
      <c r="H31" s="118"/>
      <c r="I31" s="118"/>
      <c r="J31" s="118"/>
      <c r="K31" s="118"/>
      <c r="L31" s="118"/>
      <c r="M31" s="118"/>
      <c r="N31" s="118"/>
    </row>
    <row r="32" spans="1:14" ht="25.5" customHeight="1" x14ac:dyDescent="0.2">
      <c r="A32" s="165">
        <v>30</v>
      </c>
      <c r="B32" s="119" t="s">
        <v>114</v>
      </c>
      <c r="C32" s="120" t="s">
        <v>26</v>
      </c>
      <c r="D32" s="165">
        <v>1</v>
      </c>
      <c r="E32" s="121"/>
      <c r="F32" s="121">
        <f t="shared" si="0"/>
        <v>0</v>
      </c>
      <c r="G32" s="118"/>
      <c r="H32" s="118"/>
      <c r="I32" s="118"/>
      <c r="J32" s="118"/>
      <c r="K32" s="118"/>
      <c r="L32" s="118"/>
      <c r="M32" s="118"/>
      <c r="N32" s="118"/>
    </row>
    <row r="33" spans="1:14" ht="21.95" customHeight="1" x14ac:dyDescent="0.2">
      <c r="A33" s="164">
        <v>31</v>
      </c>
      <c r="B33" s="115" t="s">
        <v>155</v>
      </c>
      <c r="C33" s="116" t="s">
        <v>26</v>
      </c>
      <c r="D33" s="164">
        <v>6</v>
      </c>
      <c r="E33" s="117"/>
      <c r="F33" s="117">
        <f t="shared" si="0"/>
        <v>0</v>
      </c>
      <c r="G33" s="118"/>
      <c r="H33" s="118"/>
      <c r="I33" s="118"/>
      <c r="J33" s="118"/>
      <c r="K33" s="118"/>
      <c r="L33" s="118"/>
      <c r="M33" s="118"/>
      <c r="N33" s="118"/>
    </row>
    <row r="34" spans="1:14" ht="21.95" customHeight="1" x14ac:dyDescent="0.2">
      <c r="A34" s="165">
        <v>32</v>
      </c>
      <c r="B34" s="119" t="s">
        <v>146</v>
      </c>
      <c r="C34" s="120" t="s">
        <v>31</v>
      </c>
      <c r="D34" s="165">
        <v>5</v>
      </c>
      <c r="E34" s="121"/>
      <c r="F34" s="121">
        <f t="shared" ref="F34:F65" si="1">SUM(E34*D34)</f>
        <v>0</v>
      </c>
      <c r="G34" s="118"/>
      <c r="H34" s="118"/>
      <c r="I34" s="118"/>
      <c r="J34" s="118"/>
      <c r="K34" s="118"/>
      <c r="L34" s="118"/>
      <c r="M34" s="118"/>
      <c r="N34" s="118"/>
    </row>
    <row r="35" spans="1:14" ht="21.95" customHeight="1" x14ac:dyDescent="0.2">
      <c r="A35" s="164">
        <v>33</v>
      </c>
      <c r="B35" s="115" t="s">
        <v>147</v>
      </c>
      <c r="C35" s="116" t="s">
        <v>31</v>
      </c>
      <c r="D35" s="164">
        <v>5</v>
      </c>
      <c r="E35" s="117"/>
      <c r="F35" s="117">
        <f t="shared" si="1"/>
        <v>0</v>
      </c>
      <c r="G35" s="118"/>
      <c r="H35" s="118"/>
      <c r="I35" s="118"/>
      <c r="J35" s="118"/>
      <c r="K35" s="118"/>
      <c r="L35" s="118"/>
      <c r="M35" s="118"/>
      <c r="N35" s="118"/>
    </row>
    <row r="36" spans="1:14" ht="24.75" customHeight="1" x14ac:dyDescent="0.2">
      <c r="A36" s="165">
        <v>34</v>
      </c>
      <c r="B36" s="119" t="s">
        <v>104</v>
      </c>
      <c r="C36" s="120" t="s">
        <v>31</v>
      </c>
      <c r="D36" s="165">
        <v>5</v>
      </c>
      <c r="E36" s="121"/>
      <c r="F36" s="121">
        <f t="shared" si="1"/>
        <v>0</v>
      </c>
      <c r="G36" s="118"/>
      <c r="H36" s="118"/>
      <c r="I36" s="118"/>
      <c r="J36" s="118"/>
      <c r="K36" s="118"/>
      <c r="L36" s="118"/>
      <c r="M36" s="118"/>
      <c r="N36" s="118"/>
    </row>
    <row r="37" spans="1:14" ht="18.75" customHeight="1" x14ac:dyDescent="0.2">
      <c r="A37" s="164">
        <v>35</v>
      </c>
      <c r="B37" s="115" t="s">
        <v>105</v>
      </c>
      <c r="C37" s="116" t="s">
        <v>31</v>
      </c>
      <c r="D37" s="164">
        <v>7</v>
      </c>
      <c r="E37" s="117"/>
      <c r="F37" s="117">
        <f t="shared" si="1"/>
        <v>0</v>
      </c>
      <c r="G37" s="118"/>
      <c r="H37" s="118"/>
      <c r="I37" s="118"/>
      <c r="J37" s="118"/>
      <c r="K37" s="118"/>
      <c r="L37" s="118"/>
      <c r="M37" s="118"/>
      <c r="N37" s="118"/>
    </row>
    <row r="38" spans="1:14" ht="24.75" customHeight="1" x14ac:dyDescent="0.2">
      <c r="A38" s="165">
        <v>36</v>
      </c>
      <c r="B38" s="115" t="s">
        <v>103</v>
      </c>
      <c r="C38" s="116" t="s">
        <v>31</v>
      </c>
      <c r="D38" s="164">
        <v>5</v>
      </c>
      <c r="E38" s="117"/>
      <c r="F38" s="117">
        <f t="shared" si="1"/>
        <v>0</v>
      </c>
      <c r="G38" s="118"/>
      <c r="H38" s="118"/>
      <c r="I38" s="118"/>
      <c r="J38" s="118"/>
      <c r="K38" s="118"/>
      <c r="L38" s="118"/>
      <c r="M38" s="118"/>
      <c r="N38" s="118"/>
    </row>
    <row r="39" spans="1:14" ht="21" customHeight="1" x14ac:dyDescent="0.2">
      <c r="A39" s="164">
        <v>37</v>
      </c>
      <c r="B39" s="119" t="s">
        <v>158</v>
      </c>
      <c r="C39" s="120" t="s">
        <v>31</v>
      </c>
      <c r="D39" s="165">
        <v>5</v>
      </c>
      <c r="E39" s="121"/>
      <c r="F39" s="121">
        <f t="shared" si="1"/>
        <v>0</v>
      </c>
      <c r="G39" s="118"/>
      <c r="H39" s="118"/>
      <c r="I39" s="118"/>
      <c r="J39" s="118"/>
      <c r="K39" s="118"/>
      <c r="L39" s="118"/>
      <c r="M39" s="118"/>
      <c r="N39" s="118"/>
    </row>
    <row r="40" spans="1:14" ht="17.25" customHeight="1" x14ac:dyDescent="0.2">
      <c r="A40" s="165">
        <v>38</v>
      </c>
      <c r="B40" s="119" t="s">
        <v>154</v>
      </c>
      <c r="C40" s="120" t="s">
        <v>31</v>
      </c>
      <c r="D40" s="165">
        <v>5</v>
      </c>
      <c r="E40" s="121"/>
      <c r="F40" s="121">
        <f t="shared" si="1"/>
        <v>0</v>
      </c>
      <c r="G40" s="118"/>
      <c r="H40" s="118"/>
      <c r="I40" s="118"/>
      <c r="J40" s="118"/>
      <c r="K40" s="118"/>
      <c r="L40" s="118"/>
      <c r="M40" s="118"/>
      <c r="N40" s="118"/>
    </row>
    <row r="41" spans="1:14" ht="25.5" customHeight="1" x14ac:dyDescent="0.2">
      <c r="A41" s="164">
        <v>39</v>
      </c>
      <c r="B41" s="119" t="s">
        <v>32</v>
      </c>
      <c r="C41" s="120" t="s">
        <v>31</v>
      </c>
      <c r="D41" s="165">
        <v>5</v>
      </c>
      <c r="E41" s="121"/>
      <c r="F41" s="121">
        <f t="shared" si="1"/>
        <v>0</v>
      </c>
      <c r="G41" s="118"/>
      <c r="H41" s="118"/>
      <c r="I41" s="118"/>
      <c r="J41" s="118"/>
      <c r="K41" s="118"/>
      <c r="L41" s="118"/>
      <c r="M41" s="118"/>
      <c r="N41" s="118"/>
    </row>
    <row r="42" spans="1:14" ht="21.95" customHeight="1" x14ac:dyDescent="0.2">
      <c r="A42" s="165">
        <v>40</v>
      </c>
      <c r="B42" s="119" t="s">
        <v>156</v>
      </c>
      <c r="C42" s="120" t="s">
        <v>26</v>
      </c>
      <c r="D42" s="165">
        <v>5</v>
      </c>
      <c r="E42" s="121"/>
      <c r="F42" s="121">
        <f t="shared" si="1"/>
        <v>0</v>
      </c>
      <c r="G42" s="118"/>
      <c r="H42" s="118"/>
      <c r="I42" s="118"/>
      <c r="J42" s="118"/>
      <c r="K42" s="118"/>
      <c r="L42" s="118"/>
      <c r="M42" s="118"/>
      <c r="N42" s="118"/>
    </row>
    <row r="43" spans="1:14" ht="21.95" customHeight="1" x14ac:dyDescent="0.2">
      <c r="A43" s="164">
        <v>41</v>
      </c>
      <c r="B43" s="115" t="s">
        <v>157</v>
      </c>
      <c r="C43" s="116" t="s">
        <v>26</v>
      </c>
      <c r="D43" s="164">
        <v>5</v>
      </c>
      <c r="E43" s="117"/>
      <c r="F43" s="117">
        <f t="shared" si="1"/>
        <v>0</v>
      </c>
      <c r="G43" s="118"/>
      <c r="H43" s="118"/>
      <c r="I43" s="118"/>
      <c r="J43" s="118"/>
      <c r="K43" s="118"/>
      <c r="L43" s="118"/>
      <c r="M43" s="118"/>
      <c r="N43" s="118"/>
    </row>
    <row r="44" spans="1:14" ht="21.95" customHeight="1" x14ac:dyDescent="0.2">
      <c r="A44" s="165">
        <v>42</v>
      </c>
      <c r="B44" s="115" t="s">
        <v>136</v>
      </c>
      <c r="C44" s="116" t="s">
        <v>26</v>
      </c>
      <c r="D44" s="164">
        <v>1</v>
      </c>
      <c r="E44" s="122"/>
      <c r="F44" s="117">
        <f t="shared" si="1"/>
        <v>0</v>
      </c>
      <c r="G44" s="118"/>
      <c r="H44" s="118"/>
      <c r="I44" s="118"/>
      <c r="J44" s="118"/>
      <c r="K44" s="118"/>
      <c r="L44" s="118"/>
      <c r="M44" s="118"/>
      <c r="N44" s="118"/>
    </row>
    <row r="45" spans="1:14" ht="21.95" customHeight="1" x14ac:dyDescent="0.2">
      <c r="A45" s="164">
        <v>43</v>
      </c>
      <c r="B45" s="115" t="s">
        <v>36</v>
      </c>
      <c r="C45" s="116" t="s">
        <v>26</v>
      </c>
      <c r="D45" s="164">
        <v>5</v>
      </c>
      <c r="E45" s="117"/>
      <c r="F45" s="117">
        <f t="shared" si="1"/>
        <v>0</v>
      </c>
      <c r="G45" s="118"/>
      <c r="H45" s="118"/>
      <c r="I45" s="118"/>
      <c r="J45" s="118"/>
      <c r="K45" s="118"/>
      <c r="L45" s="118"/>
      <c r="M45" s="118"/>
      <c r="N45" s="118"/>
    </row>
    <row r="46" spans="1:14" ht="21.95" customHeight="1" x14ac:dyDescent="0.2">
      <c r="A46" s="165">
        <v>44</v>
      </c>
      <c r="B46" s="115" t="s">
        <v>132</v>
      </c>
      <c r="C46" s="116" t="s">
        <v>26</v>
      </c>
      <c r="D46" s="164">
        <v>1</v>
      </c>
      <c r="E46" s="117"/>
      <c r="F46" s="117">
        <f t="shared" si="1"/>
        <v>0</v>
      </c>
      <c r="G46" s="118"/>
      <c r="H46" s="118"/>
      <c r="I46" s="118"/>
      <c r="J46" s="118"/>
      <c r="K46" s="118"/>
      <c r="L46" s="118"/>
      <c r="M46" s="118"/>
      <c r="N46" s="118"/>
    </row>
    <row r="47" spans="1:14" ht="21.95" customHeight="1" x14ac:dyDescent="0.2">
      <c r="A47" s="164">
        <v>45</v>
      </c>
      <c r="B47" s="119" t="s">
        <v>131</v>
      </c>
      <c r="C47" s="120" t="s">
        <v>26</v>
      </c>
      <c r="D47" s="165">
        <v>1</v>
      </c>
      <c r="E47" s="121"/>
      <c r="F47" s="121">
        <f t="shared" si="1"/>
        <v>0</v>
      </c>
      <c r="G47" s="118"/>
      <c r="H47" s="118"/>
      <c r="I47" s="118"/>
      <c r="J47" s="118"/>
      <c r="K47" s="118"/>
      <c r="L47" s="118"/>
      <c r="M47" s="118"/>
      <c r="N47" s="118"/>
    </row>
    <row r="48" spans="1:14" ht="27" customHeight="1" x14ac:dyDescent="0.2">
      <c r="A48" s="165">
        <v>46</v>
      </c>
      <c r="B48" s="115" t="s">
        <v>137</v>
      </c>
      <c r="C48" s="116" t="s">
        <v>26</v>
      </c>
      <c r="D48" s="164">
        <v>5</v>
      </c>
      <c r="E48" s="117"/>
      <c r="F48" s="117">
        <f t="shared" si="1"/>
        <v>0</v>
      </c>
      <c r="G48" s="118"/>
      <c r="H48" s="118"/>
      <c r="I48" s="118"/>
      <c r="J48" s="118"/>
      <c r="K48" s="118"/>
      <c r="L48" s="118"/>
      <c r="M48" s="118"/>
      <c r="N48" s="118"/>
    </row>
    <row r="49" spans="1:14" ht="21.95" customHeight="1" x14ac:dyDescent="0.2">
      <c r="A49" s="164">
        <v>47</v>
      </c>
      <c r="B49" s="115" t="s">
        <v>143</v>
      </c>
      <c r="C49" s="116" t="s">
        <v>26</v>
      </c>
      <c r="D49" s="164">
        <v>5</v>
      </c>
      <c r="E49" s="117"/>
      <c r="F49" s="117">
        <f t="shared" si="1"/>
        <v>0</v>
      </c>
      <c r="G49" s="118"/>
      <c r="H49" s="118"/>
      <c r="I49" s="118"/>
      <c r="J49" s="118"/>
      <c r="K49" s="118"/>
      <c r="L49" s="118"/>
      <c r="M49" s="118"/>
      <c r="N49" s="118"/>
    </row>
    <row r="50" spans="1:14" ht="21.95" customHeight="1" x14ac:dyDescent="0.2">
      <c r="A50" s="165">
        <v>48</v>
      </c>
      <c r="B50" s="115" t="s">
        <v>141</v>
      </c>
      <c r="C50" s="116" t="s">
        <v>31</v>
      </c>
      <c r="D50" s="164">
        <v>5</v>
      </c>
      <c r="E50" s="117"/>
      <c r="F50" s="117">
        <f t="shared" si="1"/>
        <v>0</v>
      </c>
      <c r="G50" s="118"/>
      <c r="H50" s="118"/>
      <c r="I50" s="118"/>
      <c r="J50" s="118"/>
      <c r="K50" s="118"/>
      <c r="L50" s="118"/>
      <c r="M50" s="118"/>
      <c r="N50" s="118"/>
    </row>
    <row r="51" spans="1:14" ht="21.95" customHeight="1" x14ac:dyDescent="0.2">
      <c r="A51" s="164">
        <v>49</v>
      </c>
      <c r="B51" s="115" t="s">
        <v>139</v>
      </c>
      <c r="C51" s="116" t="s">
        <v>31</v>
      </c>
      <c r="D51" s="164">
        <v>5</v>
      </c>
      <c r="E51" s="117"/>
      <c r="F51" s="117">
        <f t="shared" si="1"/>
        <v>0</v>
      </c>
      <c r="G51" s="118"/>
      <c r="H51" s="118"/>
      <c r="I51" s="118"/>
      <c r="J51" s="118"/>
      <c r="K51" s="118"/>
      <c r="L51" s="118"/>
      <c r="M51" s="118"/>
      <c r="N51" s="118"/>
    </row>
    <row r="52" spans="1:14" ht="27" customHeight="1" x14ac:dyDescent="0.2">
      <c r="A52" s="165">
        <v>50</v>
      </c>
      <c r="B52" s="119" t="s">
        <v>106</v>
      </c>
      <c r="C52" s="120" t="s">
        <v>26</v>
      </c>
      <c r="D52" s="165">
        <v>5</v>
      </c>
      <c r="E52" s="121"/>
      <c r="F52" s="121">
        <f t="shared" si="1"/>
        <v>0</v>
      </c>
      <c r="G52" s="118"/>
      <c r="H52" s="118"/>
      <c r="I52" s="118"/>
      <c r="J52" s="118"/>
      <c r="K52" s="118"/>
      <c r="L52" s="118"/>
      <c r="M52" s="118"/>
      <c r="N52" s="118"/>
    </row>
    <row r="53" spans="1:14" ht="21.95" customHeight="1" x14ac:dyDescent="0.2">
      <c r="A53" s="164">
        <v>51</v>
      </c>
      <c r="B53" s="119" t="s">
        <v>142</v>
      </c>
      <c r="C53" s="120" t="s">
        <v>31</v>
      </c>
      <c r="D53" s="165">
        <v>5</v>
      </c>
      <c r="E53" s="121"/>
      <c r="F53" s="121">
        <f t="shared" si="1"/>
        <v>0</v>
      </c>
      <c r="G53" s="118"/>
      <c r="H53" s="118"/>
      <c r="I53" s="118"/>
      <c r="J53" s="118"/>
      <c r="K53" s="118"/>
      <c r="L53" s="118"/>
      <c r="M53" s="118"/>
      <c r="N53" s="118"/>
    </row>
    <row r="54" spans="1:14" ht="21.95" customHeight="1" x14ac:dyDescent="0.2">
      <c r="A54" s="165">
        <v>52</v>
      </c>
      <c r="B54" s="115" t="s">
        <v>38</v>
      </c>
      <c r="C54" s="116" t="s">
        <v>31</v>
      </c>
      <c r="D54" s="164">
        <v>5</v>
      </c>
      <c r="E54" s="117"/>
      <c r="F54" s="117">
        <f t="shared" si="1"/>
        <v>0</v>
      </c>
      <c r="G54" s="118"/>
      <c r="H54" s="118"/>
      <c r="I54" s="118"/>
      <c r="J54" s="118"/>
      <c r="K54" s="118"/>
      <c r="L54" s="118"/>
      <c r="M54" s="118"/>
      <c r="N54" s="118"/>
    </row>
    <row r="55" spans="1:14" ht="21.95" customHeight="1" x14ac:dyDescent="0.2">
      <c r="A55" s="164">
        <v>53</v>
      </c>
      <c r="B55" s="119" t="s">
        <v>153</v>
      </c>
      <c r="C55" s="120" t="s">
        <v>26</v>
      </c>
      <c r="D55" s="165">
        <v>5</v>
      </c>
      <c r="E55" s="121"/>
      <c r="F55" s="121">
        <f t="shared" si="1"/>
        <v>0</v>
      </c>
      <c r="G55" s="118"/>
      <c r="H55" s="118"/>
      <c r="I55" s="118"/>
      <c r="J55" s="118"/>
      <c r="K55" s="118"/>
      <c r="L55" s="118"/>
      <c r="M55" s="118"/>
      <c r="N55" s="118"/>
    </row>
    <row r="56" spans="1:14" ht="21.95" customHeight="1" x14ac:dyDescent="0.2">
      <c r="A56" s="165">
        <v>54</v>
      </c>
      <c r="B56" s="119" t="s">
        <v>138</v>
      </c>
      <c r="C56" s="120" t="s">
        <v>26</v>
      </c>
      <c r="D56" s="165">
        <v>5</v>
      </c>
      <c r="E56" s="121"/>
      <c r="F56" s="121">
        <f t="shared" si="1"/>
        <v>0</v>
      </c>
      <c r="G56" s="118"/>
      <c r="H56" s="118"/>
      <c r="I56" s="118"/>
      <c r="J56" s="118"/>
      <c r="K56" s="118"/>
      <c r="L56" s="118"/>
      <c r="M56" s="118"/>
      <c r="N56" s="118"/>
    </row>
    <row r="57" spans="1:14" ht="21.95" customHeight="1" x14ac:dyDescent="0.2">
      <c r="A57" s="164">
        <v>55</v>
      </c>
      <c r="B57" s="119" t="s">
        <v>151</v>
      </c>
      <c r="C57" s="120" t="s">
        <v>26</v>
      </c>
      <c r="D57" s="165">
        <v>5</v>
      </c>
      <c r="E57" s="121"/>
      <c r="F57" s="121">
        <f t="shared" si="1"/>
        <v>0</v>
      </c>
      <c r="G57" s="118"/>
      <c r="H57" s="118"/>
      <c r="I57" s="118"/>
      <c r="J57" s="118"/>
      <c r="K57" s="118"/>
      <c r="L57" s="118"/>
      <c r="M57" s="118"/>
      <c r="N57" s="118"/>
    </row>
    <row r="58" spans="1:14" ht="21.95" customHeight="1" x14ac:dyDescent="0.2">
      <c r="A58" s="165">
        <v>56</v>
      </c>
      <c r="B58" s="115" t="s">
        <v>152</v>
      </c>
      <c r="C58" s="116" t="s">
        <v>26</v>
      </c>
      <c r="D58" s="164">
        <v>5</v>
      </c>
      <c r="E58" s="117"/>
      <c r="F58" s="117">
        <f t="shared" si="1"/>
        <v>0</v>
      </c>
      <c r="G58" s="118"/>
      <c r="H58" s="118"/>
      <c r="I58" s="118"/>
      <c r="J58" s="118"/>
      <c r="K58" s="118"/>
      <c r="L58" s="118"/>
      <c r="M58" s="118"/>
      <c r="N58" s="118"/>
    </row>
    <row r="59" spans="1:14" ht="21.95" customHeight="1" x14ac:dyDescent="0.2">
      <c r="A59" s="164">
        <v>57</v>
      </c>
      <c r="B59" s="115" t="s">
        <v>161</v>
      </c>
      <c r="C59" s="116" t="s">
        <v>26</v>
      </c>
      <c r="D59" s="164">
        <v>1</v>
      </c>
      <c r="E59" s="117"/>
      <c r="F59" s="117">
        <f t="shared" si="1"/>
        <v>0</v>
      </c>
      <c r="G59" s="118"/>
      <c r="H59" s="118"/>
      <c r="I59" s="118"/>
      <c r="J59" s="118"/>
      <c r="K59" s="118"/>
      <c r="L59" s="118"/>
      <c r="M59" s="118"/>
      <c r="N59" s="118"/>
    </row>
    <row r="60" spans="1:14" ht="57" customHeight="1" x14ac:dyDescent="0.2">
      <c r="A60" s="165">
        <v>58</v>
      </c>
      <c r="B60" s="119" t="s">
        <v>135</v>
      </c>
      <c r="C60" s="120" t="s">
        <v>26</v>
      </c>
      <c r="D60" s="165">
        <v>1</v>
      </c>
      <c r="E60" s="121"/>
      <c r="F60" s="121">
        <f t="shared" si="1"/>
        <v>0</v>
      </c>
      <c r="G60" s="118"/>
      <c r="H60" s="118"/>
      <c r="I60" s="118"/>
      <c r="J60" s="118"/>
      <c r="K60" s="118"/>
      <c r="L60" s="118"/>
      <c r="M60" s="118"/>
      <c r="N60" s="118"/>
    </row>
    <row r="61" spans="1:14" ht="21.95" customHeight="1" x14ac:dyDescent="0.2">
      <c r="A61" s="164">
        <v>59</v>
      </c>
      <c r="B61" s="119" t="s">
        <v>150</v>
      </c>
      <c r="C61" s="120" t="s">
        <v>26</v>
      </c>
      <c r="D61" s="165">
        <v>5</v>
      </c>
      <c r="E61" s="121"/>
      <c r="F61" s="121">
        <f t="shared" si="1"/>
        <v>0</v>
      </c>
      <c r="G61" s="118"/>
      <c r="H61" s="118"/>
      <c r="I61" s="118"/>
      <c r="J61" s="118"/>
      <c r="K61" s="118"/>
      <c r="L61" s="118"/>
      <c r="M61" s="118"/>
      <c r="N61" s="118"/>
    </row>
    <row r="62" spans="1:14" ht="21.95" customHeight="1" x14ac:dyDescent="0.2">
      <c r="A62" s="165">
        <v>60</v>
      </c>
      <c r="B62" s="115" t="s">
        <v>145</v>
      </c>
      <c r="C62" s="116" t="s">
        <v>26</v>
      </c>
      <c r="D62" s="164">
        <v>5</v>
      </c>
      <c r="E62" s="117"/>
      <c r="F62" s="117">
        <f t="shared" si="1"/>
        <v>0</v>
      </c>
      <c r="G62" s="118"/>
      <c r="H62" s="118"/>
      <c r="I62" s="118"/>
      <c r="J62" s="118"/>
      <c r="K62" s="118"/>
      <c r="L62" s="118"/>
      <c r="M62" s="118"/>
      <c r="N62" s="118"/>
    </row>
    <row r="63" spans="1:14" ht="21.95" customHeight="1" x14ac:dyDescent="0.2">
      <c r="A63" s="164">
        <v>61</v>
      </c>
      <c r="B63" s="115" t="s">
        <v>149</v>
      </c>
      <c r="C63" s="116" t="s">
        <v>26</v>
      </c>
      <c r="D63" s="164">
        <v>5</v>
      </c>
      <c r="E63" s="122"/>
      <c r="F63" s="117">
        <f t="shared" si="1"/>
        <v>0</v>
      </c>
      <c r="G63" s="118"/>
      <c r="H63" s="118"/>
      <c r="I63" s="118"/>
      <c r="J63" s="118"/>
      <c r="K63" s="118"/>
      <c r="L63" s="118"/>
      <c r="M63" s="118"/>
      <c r="N63" s="118"/>
    </row>
    <row r="64" spans="1:14" ht="24.75" customHeight="1" x14ac:dyDescent="0.2">
      <c r="A64" s="165">
        <v>62</v>
      </c>
      <c r="B64" s="119" t="s">
        <v>57</v>
      </c>
      <c r="C64" s="120" t="s">
        <v>35</v>
      </c>
      <c r="D64" s="165">
        <v>2</v>
      </c>
      <c r="E64" s="121"/>
      <c r="F64" s="121">
        <f t="shared" si="1"/>
        <v>0</v>
      </c>
      <c r="G64" s="118"/>
      <c r="H64" s="118"/>
      <c r="I64" s="118"/>
      <c r="J64" s="118"/>
      <c r="K64" s="118"/>
      <c r="L64" s="118"/>
      <c r="M64" s="118"/>
      <c r="N64" s="118"/>
    </row>
    <row r="65" spans="1:14" ht="21" customHeight="1" x14ac:dyDescent="0.2">
      <c r="A65" s="164">
        <v>63</v>
      </c>
      <c r="B65" s="119" t="s">
        <v>159</v>
      </c>
      <c r="C65" s="120" t="s">
        <v>31</v>
      </c>
      <c r="D65" s="165">
        <v>1</v>
      </c>
      <c r="E65" s="121"/>
      <c r="F65" s="121">
        <f t="shared" si="1"/>
        <v>0</v>
      </c>
      <c r="G65" s="118"/>
      <c r="H65" s="118"/>
      <c r="I65" s="118"/>
      <c r="J65" s="118"/>
      <c r="K65" s="118"/>
      <c r="L65" s="118"/>
      <c r="M65" s="118"/>
      <c r="N65" s="118"/>
    </row>
    <row r="66" spans="1:14" ht="21.95" customHeight="1" x14ac:dyDescent="0.2">
      <c r="A66" s="165">
        <v>64</v>
      </c>
      <c r="B66" s="119" t="s">
        <v>140</v>
      </c>
      <c r="C66" s="120" t="s">
        <v>26</v>
      </c>
      <c r="D66" s="165">
        <v>5</v>
      </c>
      <c r="E66" s="121"/>
      <c r="F66" s="121">
        <f t="shared" ref="F66:F70" si="2">SUM(E66*D66)</f>
        <v>0</v>
      </c>
      <c r="G66" s="118"/>
      <c r="H66" s="118"/>
      <c r="I66" s="118"/>
      <c r="J66" s="118"/>
      <c r="K66" s="118"/>
      <c r="L66" s="118"/>
      <c r="M66" s="118"/>
      <c r="N66" s="118"/>
    </row>
    <row r="67" spans="1:14" ht="21.95" customHeight="1" x14ac:dyDescent="0.2">
      <c r="A67" s="164">
        <v>65</v>
      </c>
      <c r="B67" s="119" t="s">
        <v>144</v>
      </c>
      <c r="C67" s="120" t="s">
        <v>26</v>
      </c>
      <c r="D67" s="165">
        <v>5</v>
      </c>
      <c r="E67" s="121"/>
      <c r="F67" s="121">
        <f t="shared" si="2"/>
        <v>0</v>
      </c>
      <c r="G67" s="118"/>
      <c r="H67" s="118"/>
      <c r="I67" s="118"/>
      <c r="J67" s="118"/>
      <c r="K67" s="118"/>
      <c r="L67" s="118"/>
      <c r="M67" s="118"/>
      <c r="N67" s="118"/>
    </row>
    <row r="68" spans="1:14" ht="21.95" customHeight="1" x14ac:dyDescent="0.2">
      <c r="A68" s="165">
        <v>66</v>
      </c>
      <c r="B68" s="115" t="s">
        <v>37</v>
      </c>
      <c r="C68" s="116" t="s">
        <v>26</v>
      </c>
      <c r="D68" s="164">
        <v>5</v>
      </c>
      <c r="E68" s="117"/>
      <c r="F68" s="117">
        <f t="shared" si="2"/>
        <v>0</v>
      </c>
      <c r="G68" s="118"/>
      <c r="H68" s="118"/>
      <c r="I68" s="118"/>
      <c r="J68" s="118"/>
      <c r="K68" s="118"/>
      <c r="L68" s="118"/>
      <c r="M68" s="118"/>
      <c r="N68" s="118"/>
    </row>
    <row r="69" spans="1:14" ht="27" customHeight="1" x14ac:dyDescent="0.2">
      <c r="A69" s="164">
        <v>67</v>
      </c>
      <c r="B69" s="119" t="s">
        <v>133</v>
      </c>
      <c r="C69" s="120" t="s">
        <v>26</v>
      </c>
      <c r="D69" s="165">
        <v>1</v>
      </c>
      <c r="E69" s="121"/>
      <c r="F69" s="121">
        <f t="shared" si="2"/>
        <v>0</v>
      </c>
      <c r="G69" s="118"/>
      <c r="H69" s="118"/>
      <c r="I69" s="118"/>
      <c r="J69" s="118"/>
      <c r="K69" s="118"/>
      <c r="L69" s="118"/>
      <c r="M69" s="118"/>
      <c r="N69" s="118"/>
    </row>
    <row r="70" spans="1:14" ht="21.95" customHeight="1" x14ac:dyDescent="0.2">
      <c r="A70" s="165">
        <v>68</v>
      </c>
      <c r="B70" s="119" t="s">
        <v>148</v>
      </c>
      <c r="C70" s="120" t="s">
        <v>31</v>
      </c>
      <c r="D70" s="165">
        <v>5</v>
      </c>
      <c r="E70" s="121"/>
      <c r="F70" s="121">
        <f t="shared" si="2"/>
        <v>0</v>
      </c>
      <c r="G70" s="118"/>
      <c r="H70" s="118"/>
      <c r="I70" s="118"/>
      <c r="J70" s="118"/>
      <c r="K70" s="118"/>
      <c r="L70" s="118"/>
      <c r="M70" s="118"/>
      <c r="N70" s="118"/>
    </row>
    <row r="71" spans="1:14" ht="29.25" customHeight="1" x14ac:dyDescent="0.2">
      <c r="A71" s="285" t="s">
        <v>292</v>
      </c>
      <c r="B71" s="286"/>
      <c r="C71" s="286"/>
      <c r="D71" s="286"/>
      <c r="E71" s="287"/>
      <c r="F71" s="132"/>
    </row>
    <row r="72" spans="1:14" ht="33" customHeight="1" x14ac:dyDescent="0.2">
      <c r="A72" s="288" t="s">
        <v>293</v>
      </c>
      <c r="B72" s="289"/>
      <c r="C72" s="289"/>
      <c r="D72" s="289"/>
      <c r="E72" s="290"/>
      <c r="F72" s="133">
        <f>(F71*0.9)/(12*8)*12</f>
        <v>0</v>
      </c>
    </row>
    <row r="73" spans="1:14" ht="51" customHeight="1" x14ac:dyDescent="0.2">
      <c r="A73" s="291" t="s">
        <v>323</v>
      </c>
      <c r="B73" s="286"/>
      <c r="C73" s="286"/>
      <c r="D73" s="286"/>
      <c r="E73" s="287"/>
      <c r="F73" s="133">
        <f>F72/12/7</f>
        <v>0</v>
      </c>
    </row>
    <row r="75" spans="1:14" ht="52.5" customHeight="1" x14ac:dyDescent="0.2">
      <c r="A75" s="283" t="s">
        <v>280</v>
      </c>
      <c r="B75" s="283"/>
      <c r="C75" s="283"/>
      <c r="D75" s="283"/>
      <c r="E75" s="283"/>
      <c r="F75" s="283"/>
    </row>
  </sheetData>
  <sortState ref="A3:F71">
    <sortCondition ref="B3:B71"/>
  </sortState>
  <mergeCells count="5">
    <mergeCell ref="A75:F75"/>
    <mergeCell ref="A1:F1"/>
    <mergeCell ref="A71:E71"/>
    <mergeCell ref="A72:E72"/>
    <mergeCell ref="A73:E73"/>
  </mergeCells>
  <pageMargins left="0.511811024" right="0.511811024" top="0.78740157499999996" bottom="0.78740157499999996" header="0.31496062000000002" footer="0.31496062000000002"/>
  <pageSetup paperSize="9" scale="5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E20" sqref="E20"/>
    </sheetView>
  </sheetViews>
  <sheetFormatPr defaultRowHeight="12.75" x14ac:dyDescent="0.2"/>
  <cols>
    <col min="1" max="1" width="5.42578125" customWidth="1"/>
    <col min="2" max="2" width="54.85546875" customWidth="1"/>
    <col min="3" max="3" width="15.140625" customWidth="1"/>
    <col min="4" max="4" width="15.42578125" customWidth="1"/>
    <col min="5" max="5" width="15" customWidth="1"/>
    <col min="6" max="6" width="14.85546875" customWidth="1"/>
  </cols>
  <sheetData>
    <row r="1" spans="1:15" ht="25.5" customHeight="1" x14ac:dyDescent="0.2">
      <c r="A1" s="292" t="s">
        <v>56</v>
      </c>
      <c r="B1" s="293"/>
      <c r="C1" s="293"/>
      <c r="D1" s="293"/>
      <c r="E1" s="293"/>
      <c r="F1" s="294"/>
    </row>
    <row r="2" spans="1:15" ht="33" customHeight="1" x14ac:dyDescent="0.2">
      <c r="A2" s="295" t="s">
        <v>24</v>
      </c>
      <c r="B2" s="296"/>
      <c r="C2" s="300" t="s">
        <v>283</v>
      </c>
      <c r="D2" s="300"/>
      <c r="E2" s="161" t="s">
        <v>39</v>
      </c>
      <c r="F2" s="161" t="s">
        <v>40</v>
      </c>
      <c r="G2" s="3"/>
      <c r="H2" s="2"/>
      <c r="I2" s="2"/>
      <c r="J2" s="2"/>
      <c r="K2" s="2"/>
      <c r="L2" s="2"/>
      <c r="M2" s="2"/>
      <c r="N2" s="2"/>
      <c r="O2" s="2"/>
    </row>
    <row r="3" spans="1:15" ht="33.75" customHeight="1" x14ac:dyDescent="0.2">
      <c r="A3" s="297"/>
      <c r="B3" s="298"/>
      <c r="C3" s="14" t="s">
        <v>102</v>
      </c>
      <c r="D3" s="14" t="s">
        <v>41</v>
      </c>
      <c r="E3" s="162"/>
      <c r="F3" s="162"/>
      <c r="G3" s="3"/>
      <c r="H3" s="2"/>
      <c r="I3" s="2"/>
      <c r="J3" s="2"/>
      <c r="K3" s="2"/>
      <c r="L3" s="2"/>
      <c r="M3" s="2"/>
      <c r="N3" s="2"/>
      <c r="O3" s="2"/>
    </row>
    <row r="4" spans="1:15" ht="31.5" customHeight="1" x14ac:dyDescent="0.25">
      <c r="A4" s="125">
        <v>1</v>
      </c>
      <c r="B4" s="15" t="s">
        <v>101</v>
      </c>
      <c r="C4" s="6" t="s">
        <v>26</v>
      </c>
      <c r="D4" s="6">
        <v>4</v>
      </c>
      <c r="E4" s="7"/>
      <c r="F4" s="7">
        <f>E4*D4</f>
        <v>0</v>
      </c>
      <c r="G4" s="3"/>
      <c r="H4" s="2"/>
      <c r="I4" s="2"/>
      <c r="J4" s="2"/>
      <c r="K4" s="2"/>
      <c r="L4" s="2"/>
      <c r="M4" s="2"/>
      <c r="N4" s="2"/>
      <c r="O4" s="2"/>
    </row>
    <row r="5" spans="1:15" ht="15" x14ac:dyDescent="0.25">
      <c r="A5" s="125">
        <v>2</v>
      </c>
      <c r="B5" s="16" t="s">
        <v>48</v>
      </c>
      <c r="C5" s="6" t="s">
        <v>26</v>
      </c>
      <c r="D5" s="8">
        <v>4</v>
      </c>
      <c r="E5" s="9">
        <v>0</v>
      </c>
      <c r="F5" s="7">
        <f>E5*D5</f>
        <v>0</v>
      </c>
      <c r="G5" s="3"/>
      <c r="H5" s="2"/>
      <c r="I5" s="2"/>
      <c r="J5" s="2"/>
      <c r="K5" s="2"/>
      <c r="L5" s="2"/>
      <c r="M5" s="2"/>
      <c r="N5" s="2"/>
      <c r="O5" s="2"/>
    </row>
    <row r="6" spans="1:15" ht="15" x14ac:dyDescent="0.25">
      <c r="A6" s="125">
        <v>3</v>
      </c>
      <c r="B6" s="16" t="s">
        <v>50</v>
      </c>
      <c r="C6" s="8" t="s">
        <v>51</v>
      </c>
      <c r="D6" s="8">
        <v>4</v>
      </c>
      <c r="E6" s="9">
        <v>0</v>
      </c>
      <c r="F6" s="7">
        <f>E6*D6</f>
        <v>0</v>
      </c>
      <c r="G6" s="3"/>
      <c r="H6" s="2"/>
      <c r="I6" s="2"/>
      <c r="J6" s="2"/>
      <c r="K6" s="2"/>
      <c r="L6" s="2"/>
      <c r="M6" s="2"/>
      <c r="N6" s="2"/>
      <c r="O6" s="2"/>
    </row>
    <row r="7" spans="1:15" ht="33.75" customHeight="1" x14ac:dyDescent="0.25">
      <c r="A7" s="125">
        <v>4</v>
      </c>
      <c r="B7" s="16" t="s">
        <v>49</v>
      </c>
      <c r="C7" s="8" t="s">
        <v>51</v>
      </c>
      <c r="D7" s="8">
        <v>2</v>
      </c>
      <c r="E7" s="9">
        <v>0</v>
      </c>
      <c r="F7" s="7">
        <f>E7*D7</f>
        <v>0</v>
      </c>
      <c r="G7" s="3"/>
      <c r="H7" s="2"/>
      <c r="I7" s="2"/>
      <c r="J7" s="2"/>
      <c r="K7" s="2"/>
      <c r="L7" s="2"/>
      <c r="M7" s="2"/>
      <c r="N7" s="2"/>
      <c r="O7" s="2"/>
    </row>
    <row r="8" spans="1:15" ht="15" x14ac:dyDescent="0.25">
      <c r="A8" s="301" t="s">
        <v>281</v>
      </c>
      <c r="B8" s="301"/>
      <c r="C8" s="301"/>
      <c r="D8" s="301"/>
      <c r="E8" s="301"/>
      <c r="F8" s="10">
        <f>SUM(F4:F7)</f>
        <v>0</v>
      </c>
    </row>
    <row r="9" spans="1:15" ht="15" x14ac:dyDescent="0.25">
      <c r="A9" s="302" t="s">
        <v>282</v>
      </c>
      <c r="B9" s="303"/>
      <c r="C9" s="303"/>
      <c r="D9" s="303"/>
      <c r="E9" s="304"/>
      <c r="F9" s="10">
        <f>F8/12</f>
        <v>0</v>
      </c>
    </row>
    <row r="10" spans="1:15" ht="15.75" x14ac:dyDescent="0.25">
      <c r="A10" s="4"/>
      <c r="B10" s="4"/>
      <c r="C10" s="4"/>
      <c r="D10" s="299"/>
      <c r="E10" s="299"/>
      <c r="F10" s="5"/>
    </row>
  </sheetData>
  <mergeCells count="6">
    <mergeCell ref="A1:F1"/>
    <mergeCell ref="A2:B3"/>
    <mergeCell ref="D10:E10"/>
    <mergeCell ref="C2:D2"/>
    <mergeCell ref="A8:E8"/>
    <mergeCell ref="A9:E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K21" sqref="K21"/>
    </sheetView>
  </sheetViews>
  <sheetFormatPr defaultRowHeight="20.100000000000001" customHeight="1" x14ac:dyDescent="0.2"/>
  <cols>
    <col min="1" max="1" width="9.140625" style="11"/>
    <col min="2" max="2" width="9.140625" style="18"/>
    <col min="3" max="3" width="37.140625" style="27" customWidth="1"/>
    <col min="4" max="4" width="8.42578125" style="27" customWidth="1"/>
    <col min="5" max="5" width="10.28515625" style="28" customWidth="1"/>
    <col min="6" max="6" width="10.85546875" style="29" customWidth="1"/>
    <col min="7" max="7" width="12.28515625" style="28" customWidth="1"/>
    <col min="8" max="8" width="10" style="28" customWidth="1"/>
    <col min="9" max="9" width="11.42578125" style="28" customWidth="1"/>
    <col min="10" max="10" width="9.28515625" style="30" customWidth="1"/>
    <col min="11" max="11" width="12.5703125" style="30" customWidth="1"/>
    <col min="12" max="12" width="12.42578125" style="147" customWidth="1"/>
    <col min="13" max="16384" width="9.140625" style="11"/>
  </cols>
  <sheetData>
    <row r="1" spans="1:12" ht="20.100000000000001" customHeight="1" x14ac:dyDescent="0.2">
      <c r="A1" s="319" t="s">
        <v>297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</row>
    <row r="2" spans="1:12" ht="20.100000000000001" customHeight="1" x14ac:dyDescent="0.2">
      <c r="A2" s="329" t="s">
        <v>312</v>
      </c>
      <c r="B2" s="308" t="s">
        <v>25</v>
      </c>
      <c r="C2" s="309" t="s">
        <v>24</v>
      </c>
      <c r="D2" s="308" t="s">
        <v>59</v>
      </c>
      <c r="E2" s="310" t="s">
        <v>284</v>
      </c>
      <c r="F2" s="310"/>
      <c r="G2" s="310"/>
      <c r="H2" s="310"/>
      <c r="I2" s="310"/>
      <c r="J2" s="311" t="s">
        <v>60</v>
      </c>
      <c r="K2" s="311" t="s">
        <v>29</v>
      </c>
      <c r="L2" s="343" t="s">
        <v>164</v>
      </c>
    </row>
    <row r="3" spans="1:12" ht="32.25" customHeight="1" x14ac:dyDescent="0.2">
      <c r="A3" s="330"/>
      <c r="B3" s="308"/>
      <c r="C3" s="309"/>
      <c r="D3" s="308"/>
      <c r="E3" s="19" t="s">
        <v>61</v>
      </c>
      <c r="F3" s="19" t="s">
        <v>62</v>
      </c>
      <c r="G3" s="19" t="s">
        <v>63</v>
      </c>
      <c r="H3" s="19" t="s">
        <v>64</v>
      </c>
      <c r="I3" s="19" t="s">
        <v>65</v>
      </c>
      <c r="J3" s="312"/>
      <c r="K3" s="312"/>
      <c r="L3" s="344"/>
    </row>
    <row r="4" spans="1:12" ht="24" customHeight="1" x14ac:dyDescent="0.2">
      <c r="A4" s="330"/>
      <c r="B4" s="154">
        <v>1</v>
      </c>
      <c r="C4" s="155" t="s">
        <v>174</v>
      </c>
      <c r="D4" s="33" t="s">
        <v>73</v>
      </c>
      <c r="E4" s="23">
        <v>9</v>
      </c>
      <c r="F4" s="169">
        <v>0</v>
      </c>
      <c r="G4" s="23">
        <v>1</v>
      </c>
      <c r="H4" s="23">
        <v>2</v>
      </c>
      <c r="I4" s="23">
        <v>1</v>
      </c>
      <c r="J4" s="32">
        <f>SUM(E4:I4)</f>
        <v>13</v>
      </c>
      <c r="K4" s="24"/>
      <c r="L4" s="146">
        <f>J4*K4</f>
        <v>0</v>
      </c>
    </row>
    <row r="5" spans="1:12" ht="20.100000000000001" customHeight="1" x14ac:dyDescent="0.2">
      <c r="A5" s="330"/>
      <c r="B5" s="154">
        <v>2</v>
      </c>
      <c r="C5" s="155" t="s">
        <v>171</v>
      </c>
      <c r="D5" s="33" t="s">
        <v>73</v>
      </c>
      <c r="E5" s="23">
        <v>2</v>
      </c>
      <c r="F5" s="169">
        <v>0</v>
      </c>
      <c r="G5" s="169">
        <v>0</v>
      </c>
      <c r="H5" s="169">
        <v>0</v>
      </c>
      <c r="I5" s="169">
        <v>0</v>
      </c>
      <c r="J5" s="32">
        <f t="shared" ref="J5:J13" si="0">SUM(E5:I5)</f>
        <v>2</v>
      </c>
      <c r="K5" s="24"/>
      <c r="L5" s="146">
        <f t="shared" ref="L5:L14" si="1">J5*K5</f>
        <v>0</v>
      </c>
    </row>
    <row r="6" spans="1:12" ht="20.100000000000001" customHeight="1" x14ac:dyDescent="0.2">
      <c r="A6" s="330"/>
      <c r="B6" s="154">
        <v>3</v>
      </c>
      <c r="C6" s="155" t="s">
        <v>170</v>
      </c>
      <c r="D6" s="33" t="s">
        <v>73</v>
      </c>
      <c r="E6" s="23">
        <v>17</v>
      </c>
      <c r="F6" s="22">
        <v>4</v>
      </c>
      <c r="G6" s="169">
        <v>0</v>
      </c>
      <c r="H6" s="23">
        <v>2</v>
      </c>
      <c r="I6" s="23">
        <v>1</v>
      </c>
      <c r="J6" s="32">
        <f t="shared" si="0"/>
        <v>24</v>
      </c>
      <c r="K6" s="24"/>
      <c r="L6" s="146">
        <f t="shared" si="1"/>
        <v>0</v>
      </c>
    </row>
    <row r="7" spans="1:12" ht="20.100000000000001" customHeight="1" x14ac:dyDescent="0.2">
      <c r="A7" s="330"/>
      <c r="B7" s="154">
        <v>4</v>
      </c>
      <c r="C7" s="155" t="s">
        <v>169</v>
      </c>
      <c r="D7" s="33" t="s">
        <v>73</v>
      </c>
      <c r="E7" s="169">
        <v>0</v>
      </c>
      <c r="F7" s="169">
        <v>0</v>
      </c>
      <c r="G7" s="23">
        <v>5</v>
      </c>
      <c r="H7" s="169">
        <v>0</v>
      </c>
      <c r="I7" s="169">
        <v>0</v>
      </c>
      <c r="J7" s="32">
        <f t="shared" si="0"/>
        <v>5</v>
      </c>
      <c r="K7" s="24"/>
      <c r="L7" s="146">
        <f t="shared" si="1"/>
        <v>0</v>
      </c>
    </row>
    <row r="8" spans="1:12" ht="25.5" customHeight="1" x14ac:dyDescent="0.2">
      <c r="A8" s="330"/>
      <c r="B8" s="154">
        <v>5</v>
      </c>
      <c r="C8" s="155" t="s">
        <v>173</v>
      </c>
      <c r="D8" s="33" t="s">
        <v>73</v>
      </c>
      <c r="E8" s="23">
        <v>20</v>
      </c>
      <c r="F8" s="22">
        <v>6</v>
      </c>
      <c r="G8" s="169">
        <v>0</v>
      </c>
      <c r="H8" s="23">
        <v>2</v>
      </c>
      <c r="I8" s="23">
        <v>2</v>
      </c>
      <c r="J8" s="32">
        <f t="shared" si="0"/>
        <v>30</v>
      </c>
      <c r="K8" s="24"/>
      <c r="L8" s="146">
        <f t="shared" si="1"/>
        <v>0</v>
      </c>
    </row>
    <row r="9" spans="1:12" ht="25.5" customHeight="1" x14ac:dyDescent="0.2">
      <c r="A9" s="330"/>
      <c r="B9" s="154">
        <v>6</v>
      </c>
      <c r="C9" s="155" t="s">
        <v>172</v>
      </c>
      <c r="D9" s="33" t="s">
        <v>73</v>
      </c>
      <c r="E9" s="169">
        <v>0</v>
      </c>
      <c r="F9" s="169">
        <v>0</v>
      </c>
      <c r="G9" s="23">
        <v>3</v>
      </c>
      <c r="H9" s="169">
        <v>0</v>
      </c>
      <c r="I9" s="169">
        <v>0</v>
      </c>
      <c r="J9" s="32">
        <f t="shared" si="0"/>
        <v>3</v>
      </c>
      <c r="K9" s="24"/>
      <c r="L9" s="146">
        <f t="shared" si="1"/>
        <v>0</v>
      </c>
    </row>
    <row r="10" spans="1:12" ht="20.100000000000001" customHeight="1" x14ac:dyDescent="0.2">
      <c r="A10" s="330"/>
      <c r="B10" s="154">
        <v>7</v>
      </c>
      <c r="C10" s="156" t="s">
        <v>291</v>
      </c>
      <c r="D10" s="33" t="s">
        <v>67</v>
      </c>
      <c r="E10" s="23">
        <f>78.02+8</f>
        <v>86.02</v>
      </c>
      <c r="F10" s="169">
        <v>0</v>
      </c>
      <c r="G10" s="23">
        <v>219</v>
      </c>
      <c r="H10" s="169">
        <v>0</v>
      </c>
      <c r="I10" s="169">
        <v>0</v>
      </c>
      <c r="J10" s="32">
        <f t="shared" si="0"/>
        <v>305</v>
      </c>
      <c r="K10" s="24"/>
      <c r="L10" s="146">
        <f t="shared" si="1"/>
        <v>0</v>
      </c>
    </row>
    <row r="11" spans="1:12" ht="20.100000000000001" customHeight="1" x14ac:dyDescent="0.2">
      <c r="A11" s="330"/>
      <c r="B11" s="154">
        <v>8</v>
      </c>
      <c r="C11" s="156" t="s">
        <v>165</v>
      </c>
      <c r="D11" s="33" t="s">
        <v>166</v>
      </c>
      <c r="E11" s="23">
        <v>59</v>
      </c>
      <c r="F11" s="22">
        <v>20</v>
      </c>
      <c r="G11" s="23">
        <v>50</v>
      </c>
      <c r="H11" s="23">
        <v>10</v>
      </c>
      <c r="I11" s="23">
        <v>15.5</v>
      </c>
      <c r="J11" s="32">
        <f t="shared" si="0"/>
        <v>155</v>
      </c>
      <c r="K11" s="24"/>
      <c r="L11" s="146">
        <f t="shared" si="1"/>
        <v>0</v>
      </c>
    </row>
    <row r="12" spans="1:12" ht="20.100000000000001" customHeight="1" x14ac:dyDescent="0.2">
      <c r="A12" s="330"/>
      <c r="B12" s="154">
        <v>9</v>
      </c>
      <c r="C12" s="156" t="s">
        <v>167</v>
      </c>
      <c r="D12" s="20" t="s">
        <v>73</v>
      </c>
      <c r="E12" s="23">
        <v>187</v>
      </c>
      <c r="F12" s="22">
        <v>52</v>
      </c>
      <c r="G12" s="23">
        <v>35</v>
      </c>
      <c r="H12" s="23">
        <v>51</v>
      </c>
      <c r="I12" s="23">
        <v>14</v>
      </c>
      <c r="J12" s="32">
        <f t="shared" si="0"/>
        <v>339</v>
      </c>
      <c r="K12" s="24"/>
      <c r="L12" s="146">
        <f t="shared" si="1"/>
        <v>0</v>
      </c>
    </row>
    <row r="13" spans="1:12" ht="20.100000000000001" customHeight="1" x14ac:dyDescent="0.2">
      <c r="A13" s="330"/>
      <c r="B13" s="154">
        <v>10</v>
      </c>
      <c r="C13" s="156" t="s">
        <v>168</v>
      </c>
      <c r="D13" s="20" t="s">
        <v>73</v>
      </c>
      <c r="E13" s="23">
        <v>4</v>
      </c>
      <c r="F13" s="22">
        <v>2</v>
      </c>
      <c r="G13" s="31">
        <v>2</v>
      </c>
      <c r="H13" s="31">
        <v>2</v>
      </c>
      <c r="I13" s="31">
        <v>2</v>
      </c>
      <c r="J13" s="32">
        <f t="shared" si="0"/>
        <v>12</v>
      </c>
      <c r="K13" s="24"/>
      <c r="L13" s="146">
        <f t="shared" si="1"/>
        <v>0</v>
      </c>
    </row>
    <row r="14" spans="1:12" ht="20.100000000000001" customHeight="1" x14ac:dyDescent="0.2">
      <c r="A14" s="330"/>
      <c r="B14" s="154">
        <v>11</v>
      </c>
      <c r="C14" s="156" t="s">
        <v>304</v>
      </c>
      <c r="D14" s="20"/>
      <c r="E14" s="23"/>
      <c r="F14" s="22"/>
      <c r="G14" s="31"/>
      <c r="H14" s="31"/>
      <c r="I14" s="31"/>
      <c r="J14" s="32"/>
      <c r="K14" s="24"/>
      <c r="L14" s="146">
        <f t="shared" si="1"/>
        <v>0</v>
      </c>
    </row>
    <row r="15" spans="1:12" ht="20.100000000000001" customHeight="1" x14ac:dyDescent="0.2">
      <c r="A15" s="331"/>
      <c r="B15" s="305" t="s">
        <v>300</v>
      </c>
      <c r="C15" s="306"/>
      <c r="D15" s="306"/>
      <c r="E15" s="306"/>
      <c r="F15" s="306"/>
      <c r="G15" s="306"/>
      <c r="H15" s="306"/>
      <c r="I15" s="306"/>
      <c r="J15" s="306"/>
      <c r="K15" s="307"/>
      <c r="L15" s="149">
        <f>SUM(L4:L14)</f>
        <v>0</v>
      </c>
    </row>
    <row r="16" spans="1:12" ht="20.100000000000001" customHeight="1" x14ac:dyDescent="0.2">
      <c r="B16" s="338"/>
      <c r="C16" s="338"/>
      <c r="D16" s="338"/>
      <c r="E16" s="338"/>
      <c r="F16" s="338"/>
      <c r="G16" s="339"/>
      <c r="H16" s="339"/>
      <c r="I16" s="339"/>
      <c r="J16" s="339"/>
      <c r="K16" s="339"/>
      <c r="L16" s="339"/>
    </row>
    <row r="17" spans="1:12" ht="17.25" customHeight="1" x14ac:dyDescent="0.2">
      <c r="A17" s="332" t="s">
        <v>313</v>
      </c>
      <c r="B17" s="326" t="s">
        <v>314</v>
      </c>
      <c r="C17" s="327"/>
      <c r="D17" s="327"/>
      <c r="E17" s="328"/>
      <c r="F17" s="64" t="s">
        <v>12</v>
      </c>
      <c r="G17" s="159" t="s">
        <v>180</v>
      </c>
      <c r="H17" s="157"/>
      <c r="I17" s="157"/>
      <c r="J17" s="157"/>
      <c r="K17" s="157"/>
      <c r="L17" s="157"/>
    </row>
    <row r="18" spans="1:12" ht="29.25" customHeight="1" x14ac:dyDescent="0.2">
      <c r="A18" s="333"/>
      <c r="B18" s="320" t="s">
        <v>305</v>
      </c>
      <c r="C18" s="321"/>
      <c r="D18" s="321"/>
      <c r="E18" s="321"/>
      <c r="F18" s="322"/>
      <c r="G18" s="158">
        <f>L15</f>
        <v>0</v>
      </c>
      <c r="H18" s="11"/>
      <c r="I18" s="11"/>
      <c r="J18" s="11"/>
      <c r="K18" s="11"/>
      <c r="L18" s="11"/>
    </row>
    <row r="19" spans="1:12" ht="20.100000000000001" customHeight="1" x14ac:dyDescent="0.2">
      <c r="A19" s="333"/>
      <c r="B19" s="97" t="s">
        <v>0</v>
      </c>
      <c r="C19" s="323" t="s">
        <v>190</v>
      </c>
      <c r="D19" s="324"/>
      <c r="E19" s="325"/>
      <c r="F19" s="97">
        <v>0.05</v>
      </c>
      <c r="G19" s="67">
        <f>G18*F19</f>
        <v>0</v>
      </c>
      <c r="H19" s="11"/>
      <c r="I19" s="11"/>
      <c r="J19" s="11"/>
      <c r="K19" s="11"/>
      <c r="L19" s="11"/>
    </row>
    <row r="20" spans="1:12" ht="25.5" customHeight="1" x14ac:dyDescent="0.2">
      <c r="A20" s="333"/>
      <c r="B20" s="320" t="s">
        <v>306</v>
      </c>
      <c r="C20" s="321"/>
      <c r="D20" s="321"/>
      <c r="E20" s="321"/>
      <c r="F20" s="322"/>
      <c r="G20" s="96">
        <f>G19+G18</f>
        <v>0</v>
      </c>
      <c r="H20" s="30"/>
      <c r="I20" s="147"/>
      <c r="J20" s="11"/>
      <c r="K20" s="11"/>
      <c r="L20" s="11"/>
    </row>
    <row r="21" spans="1:12" ht="20.100000000000001" customHeight="1" x14ac:dyDescent="0.2">
      <c r="A21" s="333"/>
      <c r="B21" s="97" t="s">
        <v>1</v>
      </c>
      <c r="C21" s="323" t="s">
        <v>191</v>
      </c>
      <c r="D21" s="324"/>
      <c r="E21" s="325"/>
      <c r="F21" s="97">
        <v>0.1</v>
      </c>
      <c r="G21" s="67">
        <f>G20*F21</f>
        <v>0</v>
      </c>
      <c r="H21" s="30"/>
      <c r="I21" s="147"/>
      <c r="J21" s="11"/>
      <c r="K21" s="11"/>
      <c r="L21" s="11"/>
    </row>
    <row r="22" spans="1:12" ht="30" customHeight="1" x14ac:dyDescent="0.2">
      <c r="A22" s="333"/>
      <c r="B22" s="215" t="s">
        <v>307</v>
      </c>
      <c r="C22" s="216"/>
      <c r="D22" s="216"/>
      <c r="E22" s="216"/>
      <c r="F22" s="217"/>
      <c r="G22" s="96">
        <f>G21+G20</f>
        <v>0</v>
      </c>
      <c r="H22" s="30"/>
      <c r="I22" s="147"/>
      <c r="J22" s="11"/>
      <c r="K22" s="11"/>
      <c r="L22" s="11"/>
    </row>
    <row r="23" spans="1:12" ht="69" customHeight="1" x14ac:dyDescent="0.2">
      <c r="A23" s="333"/>
      <c r="B23" s="151" t="s">
        <v>2</v>
      </c>
      <c r="C23" s="151" t="s">
        <v>308</v>
      </c>
      <c r="D23" s="215" t="s">
        <v>309</v>
      </c>
      <c r="E23" s="217"/>
      <c r="F23" s="145">
        <v>0.91349999999999998</v>
      </c>
      <c r="G23" s="152">
        <f>G22/F23</f>
        <v>0</v>
      </c>
      <c r="H23" s="30"/>
      <c r="I23" s="147"/>
      <c r="J23" s="11"/>
      <c r="K23" s="11"/>
      <c r="L23" s="11"/>
    </row>
    <row r="24" spans="1:12" ht="20.100000000000001" customHeight="1" x14ac:dyDescent="0.2">
      <c r="A24" s="333"/>
      <c r="B24" s="335" t="s">
        <v>259</v>
      </c>
      <c r="C24" s="336"/>
      <c r="D24" s="336"/>
      <c r="E24" s="336"/>
      <c r="F24" s="337"/>
      <c r="G24" s="98" t="s">
        <v>213</v>
      </c>
      <c r="H24" s="30"/>
      <c r="I24" s="147"/>
      <c r="J24" s="11"/>
      <c r="K24" s="11"/>
      <c r="L24" s="11"/>
    </row>
    <row r="25" spans="1:12" ht="20.100000000000001" customHeight="1" x14ac:dyDescent="0.2">
      <c r="A25" s="333"/>
      <c r="B25" s="313" t="s">
        <v>315</v>
      </c>
      <c r="C25" s="314"/>
      <c r="D25" s="314"/>
      <c r="E25" s="315"/>
      <c r="F25" s="99">
        <v>0</v>
      </c>
      <c r="G25" s="67">
        <f>G23*F25</f>
        <v>0</v>
      </c>
      <c r="H25" s="30"/>
      <c r="I25" s="147"/>
      <c r="J25" s="11"/>
      <c r="K25" s="11"/>
      <c r="L25" s="11"/>
    </row>
    <row r="26" spans="1:12" ht="20.100000000000001" customHeight="1" x14ac:dyDescent="0.2">
      <c r="A26" s="333"/>
      <c r="B26" s="313" t="s">
        <v>316</v>
      </c>
      <c r="C26" s="314"/>
      <c r="D26" s="314"/>
      <c r="E26" s="315"/>
      <c r="F26" s="99">
        <v>0</v>
      </c>
      <c r="G26" s="67">
        <f>G23*F26</f>
        <v>0</v>
      </c>
      <c r="H26" s="30"/>
      <c r="I26" s="147"/>
      <c r="J26" s="11"/>
      <c r="K26" s="11"/>
      <c r="L26" s="11"/>
    </row>
    <row r="27" spans="1:12" ht="20.100000000000001" customHeight="1" x14ac:dyDescent="0.2">
      <c r="A27" s="333"/>
      <c r="B27" s="313" t="s">
        <v>262</v>
      </c>
      <c r="C27" s="314"/>
      <c r="D27" s="314"/>
      <c r="E27" s="314"/>
      <c r="F27" s="315"/>
      <c r="G27" s="98" t="s">
        <v>213</v>
      </c>
      <c r="H27" s="30"/>
      <c r="I27" s="147"/>
      <c r="J27" s="11"/>
      <c r="K27" s="11"/>
      <c r="L27" s="11"/>
    </row>
    <row r="28" spans="1:12" ht="20.100000000000001" customHeight="1" x14ac:dyDescent="0.2">
      <c r="A28" s="333"/>
      <c r="B28" s="313" t="s">
        <v>322</v>
      </c>
      <c r="C28" s="314"/>
      <c r="D28" s="314"/>
      <c r="E28" s="314"/>
      <c r="F28" s="315"/>
      <c r="G28" s="98" t="s">
        <v>213</v>
      </c>
      <c r="H28" s="30"/>
      <c r="I28" s="147"/>
      <c r="J28" s="11"/>
      <c r="K28" s="11"/>
      <c r="L28" s="11"/>
    </row>
    <row r="29" spans="1:12" ht="20.100000000000001" customHeight="1" x14ac:dyDescent="0.2">
      <c r="A29" s="333"/>
      <c r="B29" s="313" t="s">
        <v>317</v>
      </c>
      <c r="C29" s="314"/>
      <c r="D29" s="314"/>
      <c r="E29" s="315"/>
      <c r="F29" s="99">
        <v>0.05</v>
      </c>
      <c r="G29" s="67">
        <f>G23*F29</f>
        <v>0</v>
      </c>
      <c r="H29" s="30"/>
      <c r="I29" s="147"/>
      <c r="J29" s="11"/>
      <c r="K29" s="11"/>
      <c r="L29" s="11"/>
    </row>
    <row r="30" spans="1:12" ht="20.100000000000001" customHeight="1" x14ac:dyDescent="0.2">
      <c r="A30" s="333"/>
      <c r="B30" s="316" t="s">
        <v>265</v>
      </c>
      <c r="C30" s="317"/>
      <c r="D30" s="317"/>
      <c r="E30" s="317"/>
      <c r="F30" s="318"/>
      <c r="G30" s="153">
        <f>G19+G21+G31</f>
        <v>0</v>
      </c>
      <c r="H30" s="30"/>
      <c r="I30" s="147"/>
      <c r="J30" s="11"/>
      <c r="K30" s="11"/>
      <c r="L30" s="11"/>
    </row>
    <row r="31" spans="1:12" ht="20.100000000000001" customHeight="1" x14ac:dyDescent="0.2">
      <c r="A31" s="334"/>
      <c r="B31" s="340" t="s">
        <v>266</v>
      </c>
      <c r="C31" s="341"/>
      <c r="D31" s="341"/>
      <c r="E31" s="342"/>
      <c r="F31" s="148">
        <f>SUM(F25:F29)</f>
        <v>0.05</v>
      </c>
      <c r="G31" s="150">
        <f>G29+G26+G25</f>
        <v>0</v>
      </c>
      <c r="H31" s="11"/>
      <c r="I31" s="11"/>
      <c r="J31" s="11"/>
      <c r="K31" s="11"/>
      <c r="L31" s="11"/>
    </row>
    <row r="32" spans="1:12" ht="20.100000000000001" customHeight="1" thickBot="1" x14ac:dyDescent="0.25"/>
    <row r="33" spans="1:13" ht="28.5" customHeight="1" x14ac:dyDescent="0.2">
      <c r="B33" s="355" t="s">
        <v>310</v>
      </c>
      <c r="C33" s="356"/>
      <c r="D33" s="356"/>
      <c r="E33" s="357"/>
      <c r="F33" s="345" t="s">
        <v>311</v>
      </c>
      <c r="G33" s="346"/>
      <c r="H33" s="18"/>
      <c r="I33" s="18"/>
      <c r="J33" s="18"/>
      <c r="K33" s="18"/>
      <c r="L33" s="18"/>
      <c r="M33" s="18"/>
    </row>
    <row r="34" spans="1:13" ht="20.100000000000001" customHeight="1" x14ac:dyDescent="0.2">
      <c r="B34" s="160" t="s">
        <v>0</v>
      </c>
      <c r="C34" s="351" t="s">
        <v>318</v>
      </c>
      <c r="D34" s="351"/>
      <c r="E34" s="351"/>
      <c r="F34" s="347">
        <f>L15</f>
        <v>0</v>
      </c>
      <c r="G34" s="348"/>
      <c r="J34" s="28"/>
      <c r="L34" s="30"/>
      <c r="M34" s="147"/>
    </row>
    <row r="35" spans="1:13" ht="20.100000000000001" customHeight="1" x14ac:dyDescent="0.2">
      <c r="B35" s="160" t="s">
        <v>1</v>
      </c>
      <c r="C35" s="351" t="s">
        <v>319</v>
      </c>
      <c r="D35" s="351"/>
      <c r="E35" s="351"/>
      <c r="F35" s="347">
        <f>G30</f>
        <v>0</v>
      </c>
      <c r="G35" s="348"/>
      <c r="J35" s="28"/>
      <c r="L35" s="30"/>
      <c r="M35" s="147"/>
    </row>
    <row r="36" spans="1:13" ht="20.100000000000001" customHeight="1" thickBot="1" x14ac:dyDescent="0.25">
      <c r="B36" s="352" t="s">
        <v>320</v>
      </c>
      <c r="C36" s="353"/>
      <c r="D36" s="353"/>
      <c r="E36" s="354"/>
      <c r="F36" s="349">
        <f>SUM(F34:F35)</f>
        <v>0</v>
      </c>
      <c r="G36" s="350"/>
      <c r="J36" s="28"/>
      <c r="L36" s="30"/>
      <c r="M36" s="147"/>
    </row>
    <row r="38" spans="1:13" ht="40.5" customHeight="1" x14ac:dyDescent="0.2">
      <c r="A38" s="179" t="s">
        <v>321</v>
      </c>
      <c r="B38" s="179"/>
      <c r="C38" s="179"/>
      <c r="D38" s="179"/>
      <c r="E38" s="179"/>
      <c r="F38" s="179"/>
      <c r="G38" s="179"/>
    </row>
  </sheetData>
  <mergeCells count="36">
    <mergeCell ref="A38:G38"/>
    <mergeCell ref="B27:F27"/>
    <mergeCell ref="B28:F28"/>
    <mergeCell ref="B29:E29"/>
    <mergeCell ref="B26:E26"/>
    <mergeCell ref="F33:G33"/>
    <mergeCell ref="F34:G34"/>
    <mergeCell ref="F35:G35"/>
    <mergeCell ref="F36:G36"/>
    <mergeCell ref="C34:E34"/>
    <mergeCell ref="C35:E35"/>
    <mergeCell ref="B36:E36"/>
    <mergeCell ref="B33:E33"/>
    <mergeCell ref="B25:E25"/>
    <mergeCell ref="B30:F30"/>
    <mergeCell ref="A1:L1"/>
    <mergeCell ref="B18:F18"/>
    <mergeCell ref="C19:E19"/>
    <mergeCell ref="B17:E17"/>
    <mergeCell ref="A2:A15"/>
    <mergeCell ref="A17:A31"/>
    <mergeCell ref="C21:E21"/>
    <mergeCell ref="B22:F22"/>
    <mergeCell ref="B20:F20"/>
    <mergeCell ref="D23:E23"/>
    <mergeCell ref="B24:F24"/>
    <mergeCell ref="B16:L16"/>
    <mergeCell ref="B31:E31"/>
    <mergeCell ref="L2:L3"/>
    <mergeCell ref="B15:K15"/>
    <mergeCell ref="B2:B3"/>
    <mergeCell ref="C2:C3"/>
    <mergeCell ref="D2:D3"/>
    <mergeCell ref="E2:I2"/>
    <mergeCell ref="K2:K3"/>
    <mergeCell ref="J2:J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5</vt:i4>
      </vt:variant>
    </vt:vector>
  </HeadingPairs>
  <TitlesOfParts>
    <vt:vector size="19" baseType="lpstr">
      <vt:lpstr>Proposta GLOBAL - QUADRO RESUMO</vt:lpstr>
      <vt:lpstr>Eletricista</vt:lpstr>
      <vt:lpstr>Oficial C VT</vt:lpstr>
      <vt:lpstr>Oficial S VT</vt:lpstr>
      <vt:lpstr>Auxiliar</vt:lpstr>
      <vt:lpstr>Materiais</vt:lpstr>
      <vt:lpstr>Ferramenstas e Equipamentos</vt:lpstr>
      <vt:lpstr>Uniforme</vt:lpstr>
      <vt:lpstr>Serviços Diversos</vt:lpstr>
      <vt:lpstr>Instalações</vt:lpstr>
      <vt:lpstr>modelo de proposta global</vt:lpstr>
      <vt:lpstr>Plan2</vt:lpstr>
      <vt:lpstr>Plan3</vt:lpstr>
      <vt:lpstr>Plan4</vt:lpstr>
      <vt:lpstr>Auxiliar!Area_de_impressao</vt:lpstr>
      <vt:lpstr>Eletricista!Area_de_impressao</vt:lpstr>
      <vt:lpstr>'Oficial C VT'!Area_de_impressao</vt:lpstr>
      <vt:lpstr>'Oficial S VT'!Area_de_impressao</vt:lpstr>
      <vt:lpstr>'Proposta GLOBAL - QUADRO RESUMO'!Area_de_impressao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MARCELA GOMES SERAFIM MENDES</cp:lastModifiedBy>
  <cp:lastPrinted>2014-10-24T18:53:25Z</cp:lastPrinted>
  <dcterms:created xsi:type="dcterms:W3CDTF">2006-08-31T13:38:14Z</dcterms:created>
  <dcterms:modified xsi:type="dcterms:W3CDTF">2015-01-13T21:53:06Z</dcterms:modified>
</cp:coreProperties>
</file>